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taprevrj-my.sharepoint.com/personal/ana_melocosta_dataprev_gov_br/Documents/Área de Trabalho/2021 DFS/ITRs 2021/Publicação Portal DTP/"/>
    </mc:Choice>
  </mc:AlternateContent>
  <xr:revisionPtr revIDLastSave="8" documentId="13_ncr:1_{7F153D38-DC99-4A8D-8865-D4DDB61E1677}" xr6:coauthVersionLast="47" xr6:coauthVersionMax="47" xr10:uidLastSave="{D5AD7E2F-B707-4F64-A1C3-425876558235}"/>
  <bookViews>
    <workbookView xWindow="-120" yWindow="-120" windowWidth="29040" windowHeight="15840" activeTab="2" xr2:uid="{00000000-000D-0000-FFFF-FFFF00000000}"/>
  </bookViews>
  <sheets>
    <sheet name="BALANÇO" sheetId="1" r:id="rId1"/>
    <sheet name="DRE" sheetId="2" r:id="rId2"/>
    <sheet name="DMPL" sheetId="6" r:id="rId3"/>
    <sheet name="DFC" sheetId="9" r:id="rId4"/>
    <sheet name="Gastos por Natureza" sheetId="8" state="hidden" r:id="rId5"/>
  </sheets>
  <definedNames>
    <definedName name="_xlnm._FilterDatabase" localSheetId="2" hidden="1">DMPL!#REF!</definedName>
    <definedName name="_xlnm.Print_Area" localSheetId="0">BALANÇO!$A$1:$AB$74</definedName>
    <definedName name="_xlnm.Print_Area" localSheetId="1">DRE!$A$1:$O$71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4" i="6" l="1"/>
  <c r="Z43" i="1"/>
  <c r="X28" i="1"/>
  <c r="Y43" i="1" l="1"/>
  <c r="J58" i="2"/>
  <c r="J57" i="2"/>
  <c r="J51" i="2"/>
  <c r="J50" i="2"/>
  <c r="J38" i="2"/>
  <c r="J37" i="2"/>
  <c r="J30" i="2"/>
  <c r="J29" i="2"/>
  <c r="J25" i="2"/>
  <c r="J24" i="2"/>
  <c r="J17" i="2"/>
  <c r="J15" i="2"/>
  <c r="J21" i="2" s="1"/>
  <c r="J36" i="2" l="1"/>
  <c r="K36" i="2"/>
  <c r="L36" i="2"/>
  <c r="J28" i="2"/>
  <c r="K28" i="2"/>
  <c r="L28" i="2"/>
  <c r="J23" i="2"/>
  <c r="K23" i="2"/>
  <c r="L23" i="2"/>
  <c r="L21" i="2"/>
  <c r="K21" i="2"/>
  <c r="K34" i="2" s="1"/>
  <c r="K43" i="2" s="1"/>
  <c r="K48" i="2" s="1"/>
  <c r="K55" i="2" s="1"/>
  <c r="K62" i="2" s="1"/>
  <c r="L39" i="9"/>
  <c r="J39" i="9"/>
  <c r="L25" i="9"/>
  <c r="L34" i="2" l="1"/>
  <c r="L43" i="2" s="1"/>
  <c r="L48" i="2" s="1"/>
  <c r="L55" i="2" s="1"/>
  <c r="L62" i="2" s="1"/>
  <c r="J34" i="2"/>
  <c r="J43" i="2" s="1"/>
  <c r="J48" i="2" s="1"/>
  <c r="J55" i="2" s="1"/>
  <c r="J62" i="2" s="1"/>
  <c r="L56" i="9"/>
  <c r="Q27" i="6"/>
  <c r="L38" i="1"/>
  <c r="Z57" i="1"/>
  <c r="L27" i="6"/>
  <c r="J27" i="6"/>
  <c r="L57" i="1"/>
  <c r="J25" i="9" l="1"/>
  <c r="J56" i="9" l="1"/>
  <c r="C11" i="8"/>
  <c r="C22" i="8"/>
  <c r="C26" i="8" s="1"/>
  <c r="B4" i="8"/>
  <c r="C31" i="8"/>
  <c r="B31" i="8"/>
  <c r="B19" i="8" l="1"/>
  <c r="B26" i="8" s="1"/>
  <c r="J33" i="1" l="1"/>
  <c r="J38" i="1" s="1"/>
  <c r="C30" i="8"/>
  <c r="C29" i="8"/>
  <c r="C32" i="8" l="1"/>
  <c r="M28" i="2"/>
  <c r="M23" i="2"/>
  <c r="J74" i="9" l="1"/>
  <c r="M21" i="2"/>
  <c r="M34" i="2" s="1"/>
  <c r="B30" i="8" l="1"/>
  <c r="B29" i="8"/>
  <c r="L74" i="9"/>
  <c r="L67" i="9"/>
  <c r="J67" i="9"/>
  <c r="L62" i="9"/>
  <c r="J62" i="9"/>
  <c r="L69" i="9" l="1"/>
  <c r="J69" i="9"/>
  <c r="B32" i="8"/>
  <c r="M36" i="2" l="1"/>
  <c r="M43" i="2" s="1"/>
  <c r="M48" i="2" l="1"/>
  <c r="M55" i="2" s="1"/>
  <c r="M62" i="2" s="1"/>
  <c r="X57" i="1" l="1"/>
  <c r="X43" i="1"/>
  <c r="X30" i="1"/>
  <c r="J57" i="1"/>
  <c r="J52" i="1"/>
  <c r="Q29" i="6"/>
  <c r="Q34" i="6" s="1"/>
  <c r="X47" i="1" l="1"/>
  <c r="X62" i="1" s="1"/>
  <c r="J60" i="1"/>
  <c r="J62" i="1" s="1"/>
  <c r="L34" i="6"/>
  <c r="J34" i="6"/>
  <c r="G27" i="6"/>
  <c r="G34" i="6" s="1"/>
  <c r="Z30" i="1" l="1"/>
  <c r="L52" i="1"/>
  <c r="L60" i="1" s="1"/>
  <c r="L62" i="1" s="1"/>
  <c r="Z47" i="1" l="1"/>
  <c r="Z62" i="1" s="1"/>
  <c r="Z13" i="1"/>
  <c r="X13" i="1"/>
  <c r="P7" i="1" l="1"/>
</calcChain>
</file>

<file path=xl/sharedStrings.xml><?xml version="1.0" encoding="utf-8"?>
<sst xmlns="http://schemas.openxmlformats.org/spreadsheetml/2006/main" count="338" uniqueCount="247">
  <si>
    <t>EMPRESA DE TECNOLOGIA E INFORMAÇÕES DA PREVIDÊNCIA - DATAPREV</t>
  </si>
  <si>
    <t>(Em milhares de R$)</t>
  </si>
  <si>
    <t>ATIVO</t>
  </si>
  <si>
    <t>PASSIVO</t>
  </si>
  <si>
    <t>NOTA</t>
  </si>
  <si>
    <t>ATIVO CIRCULANTE</t>
  </si>
  <si>
    <t>PASSIVO CIRCULANTE</t>
  </si>
  <si>
    <t>CAIXA E EQUIVALENTES DE CAIXA</t>
  </si>
  <si>
    <t>06</t>
  </si>
  <si>
    <t>PC101</t>
  </si>
  <si>
    <t>Fornecedores</t>
  </si>
  <si>
    <t>PC102</t>
  </si>
  <si>
    <t>Empréstimos e Financiamentos</t>
  </si>
  <si>
    <t>PC103</t>
  </si>
  <si>
    <t>Contas a Pagar</t>
  </si>
  <si>
    <t>CLIENTES</t>
  </si>
  <si>
    <t>07</t>
  </si>
  <si>
    <t>PC104</t>
  </si>
  <si>
    <t>Salários e Encargos</t>
  </si>
  <si>
    <t/>
  </si>
  <si>
    <t>PC105</t>
  </si>
  <si>
    <t>Provisão para Encargos Trabalhistas</t>
  </si>
  <si>
    <t>PC106</t>
  </si>
  <si>
    <t>Provisão para Litígios Trabalhistas</t>
  </si>
  <si>
    <t>ESTOQUES</t>
  </si>
  <si>
    <t>PC107</t>
  </si>
  <si>
    <t>Provisão para Litígios Cíveis</t>
  </si>
  <si>
    <t>PC108</t>
  </si>
  <si>
    <t>Impostos e Taxas a Recolher</t>
  </si>
  <si>
    <t>PC110</t>
  </si>
  <si>
    <t>OUTROS CRÉDITOS</t>
  </si>
  <si>
    <t>PC109</t>
  </si>
  <si>
    <t>Juros S/ Capital Próprio e Dividendos Propostos</t>
  </si>
  <si>
    <t>Adiantamentos a Empregados</t>
  </si>
  <si>
    <t>PC111</t>
  </si>
  <si>
    <t>Provisão para Participação nos Resultados</t>
  </si>
  <si>
    <t>Adiantamentos a Terceiros</t>
  </si>
  <si>
    <t>Outras Obrigações</t>
  </si>
  <si>
    <t>Contas a Receber de Convênios</t>
  </si>
  <si>
    <t>PC01</t>
  </si>
  <si>
    <t>Tributos a Recuperar</t>
  </si>
  <si>
    <t>08</t>
  </si>
  <si>
    <t>TOTAL PASSIVO CIRCULANTE</t>
  </si>
  <si>
    <t>Valores Recuperáveis</t>
  </si>
  <si>
    <t>09</t>
  </si>
  <si>
    <t>TOTAL DE OUTROS CRÉDITOS</t>
  </si>
  <si>
    <t>PNC101</t>
  </si>
  <si>
    <t>PASSIVO NÃO CIRCULANTE</t>
  </si>
  <si>
    <t>DESPESAS DE EXERCÍCIOS SEGUINTES</t>
  </si>
  <si>
    <t>PNC108</t>
  </si>
  <si>
    <t>PNC107</t>
  </si>
  <si>
    <t>PNC102</t>
  </si>
  <si>
    <t>Provisão para Impostos e Contribuições Diferidos</t>
  </si>
  <si>
    <t>TOTAL DO ATIVO CIRCULANTE</t>
  </si>
  <si>
    <t>PNC103</t>
  </si>
  <si>
    <t>Provisão para Litígios Fiscais</t>
  </si>
  <si>
    <t>PNC104</t>
  </si>
  <si>
    <t>Provisão para Passivo Atuarial</t>
  </si>
  <si>
    <t>PNC105</t>
  </si>
  <si>
    <t>PNC106</t>
  </si>
  <si>
    <t>ATIVO NÃO CIRCULANTE</t>
  </si>
  <si>
    <t>TOTAL PASSIVO NÃO CIRCULANTE</t>
  </si>
  <si>
    <t>PNC01</t>
  </si>
  <si>
    <t>REALIZÁVEL A LONGO PRAZO</t>
  </si>
  <si>
    <t>Provisão Imposto de Renda Diferido</t>
  </si>
  <si>
    <t>Provisão Contribuição Social Diferida</t>
  </si>
  <si>
    <t>TOTAL PASSIVO CIRCULANTE E NÃO CIRCULANTE</t>
  </si>
  <si>
    <t>Depósitos Judiciais</t>
  </si>
  <si>
    <t>Títulos e Valores Mobiliários</t>
  </si>
  <si>
    <t>Valores a Receber</t>
  </si>
  <si>
    <t>PATRIMÔNIO LÍQUIDO</t>
  </si>
  <si>
    <t>TOTAL DO REALIZÁVEL A LONGO PRAZO</t>
  </si>
  <si>
    <t>Capital Social</t>
  </si>
  <si>
    <t>Reservas de Lucros</t>
  </si>
  <si>
    <t>IMOBILIZADO E INTANGÍVEL</t>
  </si>
  <si>
    <t>Imobilizado</t>
  </si>
  <si>
    <t>Intangível</t>
  </si>
  <si>
    <t>TOTAL DE IMOBILIZADO E INTANGÍVEL</t>
  </si>
  <si>
    <t>TOTAL DO PATRIMÔNIO LÍQUIDO</t>
  </si>
  <si>
    <t>PL11</t>
  </si>
  <si>
    <t>PL12</t>
  </si>
  <si>
    <t>TOTAL DO ATIVO NÃO CIRCULANTE</t>
  </si>
  <si>
    <t>PL13</t>
  </si>
  <si>
    <t>PL14</t>
  </si>
  <si>
    <t>TOTAL DO ATIVO</t>
  </si>
  <si>
    <t>PL01</t>
  </si>
  <si>
    <t>TOTAL DO PASSIVO E PATRIMONIO LÍQUIDO</t>
  </si>
  <si>
    <t>As notas explicativas são partes integrantes das demonstrações contábeis.</t>
  </si>
  <si>
    <t>André Leandro Magalhães</t>
  </si>
  <si>
    <t>Antonio Ricardo O. junqueira</t>
  </si>
  <si>
    <t>Antonio Ricardo de O. Junqueira</t>
  </si>
  <si>
    <t>Presidente</t>
  </si>
  <si>
    <t>Diretor DFS Substituto</t>
  </si>
  <si>
    <t>Diretor DRD</t>
  </si>
  <si>
    <t>Matheus Belin</t>
  </si>
  <si>
    <t>Marcos Oliveira de Souza</t>
  </si>
  <si>
    <t>Diretor DIT</t>
  </si>
  <si>
    <t>Diretor DPE Interino</t>
  </si>
  <si>
    <t>Contador – CRC RJ-065527/O-8</t>
  </si>
  <si>
    <t>DEMONSTRAÇÃO DO RESULTADO DO EXERCÍCIO</t>
  </si>
  <si>
    <t>RECEITA OPERACIONAL LÍQUIDA</t>
  </si>
  <si>
    <t>Custos dos Serviços Prestados</t>
  </si>
  <si>
    <t>LUCRO BRUTO</t>
  </si>
  <si>
    <t>DESPESAS OPERACIONAIS</t>
  </si>
  <si>
    <t>RDO1</t>
  </si>
  <si>
    <t>Honorários da Diretoria</t>
  </si>
  <si>
    <t>RDO2</t>
  </si>
  <si>
    <t>Despesas Estruturais</t>
  </si>
  <si>
    <t>OUTRAS RECEITAS (DESPESAS) OPERACIONAIS</t>
  </si>
  <si>
    <t>ORO</t>
  </si>
  <si>
    <t>Outras Receitas Operacionais</t>
  </si>
  <si>
    <t>ODO</t>
  </si>
  <si>
    <t>Outras Despesas Operacionais</t>
  </si>
  <si>
    <t>LUCRO OPERACIONAL ANTES DO RESULTADO FINANCEIRO</t>
  </si>
  <si>
    <t>RESULTADO FINANCEIRO</t>
  </si>
  <si>
    <t>RF</t>
  </si>
  <si>
    <t>Receitas Financeiras</t>
  </si>
  <si>
    <t>DF</t>
  </si>
  <si>
    <t>Despesas Financeiras</t>
  </si>
  <si>
    <t>LUCRO OPERACIONAL</t>
  </si>
  <si>
    <t>OUTROS RESULTADOS</t>
  </si>
  <si>
    <t>LUCRO (PREJUÍZO) LÍQUIDO ANTES DA CONTRIBUIÇÃO SOCIAL</t>
  </si>
  <si>
    <t>Provisão para Contribuição Social Corrente</t>
  </si>
  <si>
    <t>Provisão para Contribuição Social Diferida</t>
  </si>
  <si>
    <t>LUCRO (PREJUÍZO) LÍQUIDO ANTES DO IMPOSTO DE RENDA</t>
  </si>
  <si>
    <t>Provisão para Imposto de Renda Corrente</t>
  </si>
  <si>
    <t>Provisão para Imposto de Renda Diferido</t>
  </si>
  <si>
    <t>LUCRO LÍQUIDO DO EXERCÍCIO</t>
  </si>
  <si>
    <t>DEMONSTRAÇÕES DAS MUTAÇÕES DO PATRIMÔNIO LÍQUIDO</t>
  </si>
  <si>
    <t>Reserva de Lucros</t>
  </si>
  <si>
    <t>Capital Social Realizado</t>
  </si>
  <si>
    <t>Reserva Legal</t>
  </si>
  <si>
    <t>Reserva de Retenção de Lucros</t>
  </si>
  <si>
    <t>Lucros Prejuízos Acumulados</t>
  </si>
  <si>
    <t>Total</t>
  </si>
  <si>
    <t>Lucro Líquido do Exercício</t>
  </si>
  <si>
    <t>Apropriações do lucro líquido em reservas</t>
  </si>
  <si>
    <t>Juros Sobre Capital Próprio</t>
  </si>
  <si>
    <t>Dividendos Propostos</t>
  </si>
  <si>
    <t>SALDOS EM 31 DE DEZEMBRO DE 2019</t>
  </si>
  <si>
    <t>SALDOS EM 31 DE DEZEMBRO DE 2020</t>
  </si>
  <si>
    <t>As notas explicativas são partes integrantes das demonstrações contábeis</t>
  </si>
  <si>
    <t>Antonio Ricardo O. Junqueira</t>
  </si>
  <si>
    <t>Amâncio Luiz Coelho Barker</t>
  </si>
  <si>
    <t>Irinilson Junior</t>
  </si>
  <si>
    <t xml:space="preserve">Diretor DPE </t>
  </si>
  <si>
    <t>Contador – CRC RJ-108.591/O</t>
  </si>
  <si>
    <t>DEMONSTRAÇÃO DO FLUXO DE CAIXA</t>
  </si>
  <si>
    <t>FLUXOS DE CAIXA DAS ATIVIDADES OPERACIONAIS</t>
  </si>
  <si>
    <t xml:space="preserve">  Imposto de renda e contribuições diferidos</t>
  </si>
  <si>
    <t xml:space="preserve">  Depreciações / Amortizações</t>
  </si>
  <si>
    <t xml:space="preserve">  Provisões Constituídas</t>
  </si>
  <si>
    <t xml:space="preserve">  Atualização do déficit  técnico contratado</t>
  </si>
  <si>
    <t xml:space="preserve">  Resultado das baixas do imobilizado </t>
  </si>
  <si>
    <t xml:space="preserve">  Reversão de provisões</t>
  </si>
  <si>
    <t xml:space="preserve">  Baixa de valores irrecuperáveis</t>
  </si>
  <si>
    <t xml:space="preserve">  Outros</t>
  </si>
  <si>
    <t>REDUÇÃO (AUMENTO) DE ATIVOS</t>
  </si>
  <si>
    <t xml:space="preserve">   Contas a receber de clientes</t>
  </si>
  <si>
    <t xml:space="preserve">   Estoques</t>
  </si>
  <si>
    <t xml:space="preserve">   Adiantamentos a receber de empregados</t>
  </si>
  <si>
    <t xml:space="preserve">   Adiantamentos a terceiros</t>
  </si>
  <si>
    <t xml:space="preserve">   Contas a receber convênios</t>
  </si>
  <si>
    <t xml:space="preserve">   Impostos a recuperar</t>
  </si>
  <si>
    <t xml:space="preserve">   Valores recuperáveis</t>
  </si>
  <si>
    <t xml:space="preserve">   Despesas antecipadas</t>
  </si>
  <si>
    <t xml:space="preserve">   Depósitos judiciais (Não Circulante)</t>
  </si>
  <si>
    <t xml:space="preserve">   Títulos e valores mobiliários</t>
  </si>
  <si>
    <t xml:space="preserve">   Valores a receber (Não Circulante)</t>
  </si>
  <si>
    <t xml:space="preserve">   Faturas a Receber (Não Circulante)</t>
  </si>
  <si>
    <t>AUMENTO (REDUÇÃO) DE PASSIVOS</t>
  </si>
  <si>
    <t xml:space="preserve">   Fornecedores</t>
  </si>
  <si>
    <t xml:space="preserve">   Contas a pagar</t>
  </si>
  <si>
    <t xml:space="preserve">   Salários e encargos </t>
  </si>
  <si>
    <t xml:space="preserve">   Impostos e taxas a recolher</t>
  </si>
  <si>
    <t xml:space="preserve">   Outras Obrigações</t>
  </si>
  <si>
    <t xml:space="preserve">   Juros s/ capital próprio e dividendos</t>
  </si>
  <si>
    <t xml:space="preserve">   Provisão para participação no resultado (PPLR)</t>
  </si>
  <si>
    <t xml:space="preserve">   Provisão Reclamações Trabalhistas (Circulante)</t>
  </si>
  <si>
    <t xml:space="preserve">   Provisão p/ encargos trabalhistas </t>
  </si>
  <si>
    <t xml:space="preserve">   Contribuições Sociais Diferidas</t>
  </si>
  <si>
    <t>CAIXA LÍQUIDO PROVENIENTE DAS ATIVIDADES OPERACIONAIS</t>
  </si>
  <si>
    <t>FLUXOS DE CAIXA DAS ATIVIDADES DE INVESTIMENTO</t>
  </si>
  <si>
    <t>Aquisição de Imobilizado</t>
  </si>
  <si>
    <t>Aquisição de Intangível</t>
  </si>
  <si>
    <t>Venda de Imobilizado</t>
  </si>
  <si>
    <t>CAIXA LÍQUIDO APLICADO NAS ATIVIDADES DE INVESTIMENTO</t>
  </si>
  <si>
    <t>FLUXOS DE CAIXA DAS ATIVIDADES DE FINANCIAMENTO</t>
  </si>
  <si>
    <t>Empréstimos de Longo Prazo</t>
  </si>
  <si>
    <t>Juros Sobre Capital Próprio e Dividendos Propostos</t>
  </si>
  <si>
    <t>CAIXA LÍQUIDO APLICADO NAS ATIVIDADES DE FINANCIAMENTO</t>
  </si>
  <si>
    <t>(Aumento) redução DAS DISPONIBILIDADES</t>
  </si>
  <si>
    <t>SALDO DAS DISPONIBILIDADES</t>
  </si>
  <si>
    <t>AC10</t>
  </si>
  <si>
    <t>No início do exercício</t>
  </si>
  <si>
    <t>No fim do exercício</t>
  </si>
  <si>
    <t>Amâncio Luiz Voelho Barker</t>
  </si>
  <si>
    <t>Custos e Despesas por Natureza</t>
  </si>
  <si>
    <t>base:</t>
  </si>
  <si>
    <t>Remuneração, Encargos Sociais e Benefícios</t>
  </si>
  <si>
    <t>plan Irinilson</t>
  </si>
  <si>
    <t>Serviços de Terceiros</t>
  </si>
  <si>
    <t>Gastos c/ Viagens e Refeições</t>
  </si>
  <si>
    <t>Depreciação e Amortização</t>
  </si>
  <si>
    <t>Manutenção de Máquinas, Equipamentos</t>
  </si>
  <si>
    <t>Materiais Utilizados na Prest. Serviços</t>
  </si>
  <si>
    <t>Impostos, Taxas e Contribuições</t>
  </si>
  <si>
    <t>Outros Gastos Operacionais</t>
  </si>
  <si>
    <t>Multa sobre Tributos</t>
  </si>
  <si>
    <t>6301-01</t>
  </si>
  <si>
    <t>Multa p/ Infrações Fiscais e Outras</t>
  </si>
  <si>
    <t>6305-02</t>
  </si>
  <si>
    <t>PASEP s/ Outras Receitas Operacionais</t>
  </si>
  <si>
    <t>6304-01</t>
  </si>
  <si>
    <t>COFINS s/ Outras Receitas Operacionais</t>
  </si>
  <si>
    <t>6304-02</t>
  </si>
  <si>
    <t>Baixa de Valores Não Recebíveis</t>
  </si>
  <si>
    <t>6307-01</t>
  </si>
  <si>
    <t>Baixa de Valores Irrecuperáveis</t>
  </si>
  <si>
    <t>6307-02</t>
  </si>
  <si>
    <t>Provisões para Litígios Trabalhistas</t>
  </si>
  <si>
    <t>6801-01</t>
  </si>
  <si>
    <t>Provisão para Riscos Fiscais</t>
  </si>
  <si>
    <t>6802-01</t>
  </si>
  <si>
    <t>Provisão para Litígios Civeis</t>
  </si>
  <si>
    <t>6803-01</t>
  </si>
  <si>
    <t>Provisão para Perdas Estimadas (PECLD)</t>
  </si>
  <si>
    <t>Outros Ajustes</t>
  </si>
  <si>
    <t>Na Demonstração do Resultado</t>
  </si>
  <si>
    <t>dre</t>
  </si>
  <si>
    <t>Despesas Operacionais</t>
  </si>
  <si>
    <t>Resultado do Exercício</t>
  </si>
  <si>
    <t xml:space="preserve">   Empréstimos e financiamentos</t>
  </si>
  <si>
    <t xml:space="preserve">   Provisão p/ litígios fiscais</t>
  </si>
  <si>
    <t>BALANÇO PATRIMONIAL EM 30 DE JUNHO DE 2021 COMPARATIVO COM 2020</t>
  </si>
  <si>
    <t>FINDO EM 30 DE JUNHO DE 2021, COMPARATIVO COM 2020</t>
  </si>
  <si>
    <t>EXERCÍCIO FINDO EM 30 DE JUNHO DE 2021, COMPARATIVO COM 2020</t>
  </si>
  <si>
    <t>SALDOS EM 30 DE JUNHO DE 2021</t>
  </si>
  <si>
    <t>2020</t>
  </si>
  <si>
    <t>2021</t>
  </si>
  <si>
    <t>-</t>
  </si>
  <si>
    <t>Plano de Saúde Pós Emprego</t>
  </si>
  <si>
    <t xml:space="preserve">   Provisão Litígios Cíveis (Circulante)</t>
  </si>
  <si>
    <t>Obrigação Atuarial</t>
  </si>
  <si>
    <t xml:space="preserve">   Obrigação Atuarial (Circulante)</t>
  </si>
  <si>
    <t xml:space="preserve">   Obrigação Atuarial (Não Circulante)</t>
  </si>
  <si>
    <t>EM 30 DE JUNHO DE 2021 COMPARATIVO COM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</si>
</sst>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#,###"/>
    <numFmt numFmtId="165" formatCode="#,###;[Red]\(#,###\)"/>
    <numFmt numFmtId="166" formatCode="_-* #,##0_-;\-* #,##0_-;_-* &quot;-&quot;??_-;_-@_-"/>
    <numFmt numFmtId="167" formatCode="_(* #,##0.00_);_(* \(#,##0.00\);_(* \-??_);_(@_)"/>
    <numFmt numFmtId="168" formatCode="_(* #,##0_);_(* \(#,##0\);_(* \-??_);_(@_)"/>
    <numFmt numFmtId="169" formatCode="#,##0;[Red]\(#,##0\);\-"/>
    <numFmt numFmtId="170" formatCode="#,##0;\(#,##0\);\-"/>
    <numFmt numFmtId="171" formatCode="_(&quot;R$&quot;* #,##0.00_);_(&quot;R$&quot;* \(#,##0.00\);_(&quot;R$&quot;* \-??_);_(@_)"/>
    <numFmt numFmtId="172" formatCode="_(&quot;Cr$&quot;* #,##0_);_(&quot;Cr$&quot;* \(#,##0\);_(&quot;Cr$&quot;* \-_);_(@_)"/>
    <numFmt numFmtId="173" formatCode="#,###,;[Red]\(#,###,\)"/>
    <numFmt numFmtId="174" formatCode="#,###,"/>
    <numFmt numFmtId="175" formatCode="#,###,;[Black]\(#,###,\)"/>
    <numFmt numFmtId="176" formatCode="#,###,;\(#,###,\)"/>
    <numFmt numFmtId="177" formatCode="#,###;\(#,###,\)"/>
    <numFmt numFmtId="178" formatCode="#,##0;\(#,##0,\);\-"/>
    <numFmt numFmtId="179" formatCode="dd/mm/yy;@"/>
    <numFmt numFmtId="180" formatCode="_-* #,##0.0_-;\-* #,##0.0_-;_-* &quot;-&quot;??_-;_-@_-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Segoe UI"/>
      <family val="2"/>
    </font>
    <font>
      <b/>
      <sz val="12"/>
      <color theme="1"/>
      <name val="Segoe UI"/>
      <family val="2"/>
    </font>
    <font>
      <sz val="8"/>
      <color theme="0"/>
      <name val="Segoe UI"/>
      <family val="2"/>
    </font>
    <font>
      <b/>
      <sz val="7"/>
      <color theme="1"/>
      <name val="Segoe UI"/>
      <family val="2"/>
    </font>
    <font>
      <sz val="8"/>
      <color indexed="8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ourier New"/>
      <family val="3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8"/>
      <name val="Courier New"/>
      <family val="3"/>
    </font>
    <font>
      <sz val="7"/>
      <color theme="1"/>
      <name val="Segoe UI"/>
      <family val="2"/>
    </font>
    <font>
      <b/>
      <sz val="11"/>
      <color theme="1"/>
      <name val="Segoe UI"/>
      <family val="2"/>
    </font>
    <font>
      <sz val="8"/>
      <name val="Segoe UI"/>
      <family val="2"/>
    </font>
    <font>
      <b/>
      <sz val="11"/>
      <color rgb="FFFF0000"/>
      <name val="Segoe UI"/>
      <family val="2"/>
    </font>
    <font>
      <sz val="11"/>
      <color rgb="FFFF0000"/>
      <name val="Segoe UI"/>
      <family val="2"/>
    </font>
    <font>
      <b/>
      <sz val="8"/>
      <color theme="0"/>
      <name val="Segoe UI"/>
      <family val="2"/>
    </font>
    <font>
      <b/>
      <sz val="8"/>
      <color theme="4" tint="-0.499984740745262"/>
      <name val="Segoe UI"/>
      <family val="2"/>
    </font>
    <font>
      <sz val="8"/>
      <color theme="4" tint="-0.499984740745262"/>
      <name val="Segoe UI"/>
      <family val="2"/>
    </font>
    <font>
      <b/>
      <sz val="8"/>
      <color theme="3" tint="-0.499984740745262"/>
      <name val="Segoe UI"/>
      <family val="2"/>
    </font>
    <font>
      <sz val="8"/>
      <color theme="3" tint="-0.499984740745262"/>
      <name val="Segoe UI"/>
      <family val="2"/>
    </font>
    <font>
      <sz val="8"/>
      <color rgb="FFFF0000"/>
      <name val="Segoe UI"/>
      <family val="2"/>
    </font>
    <font>
      <b/>
      <sz val="8"/>
      <color rgb="FFFF0000"/>
      <name val="Segoe UI"/>
      <family val="2"/>
    </font>
    <font>
      <sz val="11"/>
      <color theme="0"/>
      <name val="Segoe UI"/>
      <family val="2"/>
    </font>
    <font>
      <b/>
      <sz val="8"/>
      <name val="Segoe UI"/>
      <family val="2"/>
    </font>
    <font>
      <sz val="11"/>
      <name val="Segoe UI"/>
      <family val="2"/>
    </font>
    <font>
      <sz val="11"/>
      <name val="Calibri"/>
      <family val="2"/>
      <scheme val="minor"/>
    </font>
    <font>
      <b/>
      <sz val="8"/>
      <color indexed="8"/>
      <name val="Segoe UI"/>
      <family val="2"/>
    </font>
    <font>
      <sz val="10"/>
      <color theme="1"/>
      <name val="Segoe UI"/>
      <family val="2"/>
    </font>
    <font>
      <b/>
      <sz val="10"/>
      <color theme="3" tint="-0.499984740745262"/>
      <name val="Segoe UI"/>
      <family val="2"/>
    </font>
    <font>
      <sz val="11"/>
      <color rgb="FF9C5700"/>
      <name val="Calibri"/>
      <family val="2"/>
      <scheme val="minor"/>
    </font>
    <font>
      <b/>
      <sz val="10"/>
      <color theme="1"/>
      <name val="Segoe UI"/>
      <family val="2"/>
    </font>
    <font>
      <sz val="8"/>
      <name val="Arial"/>
      <family val="2"/>
      <charset val="1"/>
    </font>
    <font>
      <sz val="10"/>
      <name val="Segoe UI"/>
      <family val="2"/>
    </font>
    <font>
      <sz val="8"/>
      <name val="Courier New"/>
      <family val="3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252">
    <xf numFmtId="0" fontId="0" fillId="0" borderId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5" fillId="4" borderId="0" applyNumberFormat="0" applyBorder="0" applyAlignment="0" applyProtection="0"/>
    <xf numFmtId="0" fontId="23" fillId="12" borderId="0" applyNumberFormat="0" applyBorder="0" applyAlignment="0" applyProtection="0"/>
    <xf numFmtId="0" fontId="23" fillId="16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23" fillId="28" borderId="0" applyNumberFormat="0" applyBorder="0" applyAlignment="0" applyProtection="0"/>
    <xf numFmtId="0" fontId="23" fillId="32" borderId="0" applyNumberFormat="0" applyBorder="0" applyAlignment="0" applyProtection="0"/>
    <xf numFmtId="0" fontId="26" fillId="0" borderId="0"/>
    <xf numFmtId="0" fontId="2" fillId="0" borderId="0"/>
    <xf numFmtId="0" fontId="26" fillId="0" borderId="0"/>
    <xf numFmtId="0" fontId="27" fillId="0" borderId="0" applyNumberFormat="0" applyFill="0" applyBorder="0" applyAlignment="0" applyProtection="0"/>
    <xf numFmtId="167" fontId="26" fillId="0" borderId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7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5" fillId="4" borderId="0" applyNumberFormat="0" applyBorder="0" applyAlignment="0" applyProtection="0"/>
    <xf numFmtId="0" fontId="23" fillId="12" borderId="0" applyNumberFormat="0" applyBorder="0" applyAlignment="0" applyProtection="0"/>
    <xf numFmtId="0" fontId="23" fillId="16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23" fillId="28" borderId="0" applyNumberFormat="0" applyBorder="0" applyAlignment="0" applyProtection="0"/>
    <xf numFmtId="0" fontId="23" fillId="32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4" fillId="0" borderId="0" applyNumberFormat="0" applyFill="0" applyBorder="0" applyAlignment="0" applyProtection="0"/>
    <xf numFmtId="0" fontId="47" fillId="4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43" fontId="24" fillId="0" borderId="0" applyFont="0" applyFill="0" applyBorder="0" applyAlignment="0" applyProtection="0"/>
    <xf numFmtId="0" fontId="2" fillId="0" borderId="0"/>
    <xf numFmtId="0" fontId="47" fillId="4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49" fillId="0" borderId="0"/>
    <xf numFmtId="171" fontId="49" fillId="0" borderId="0" applyBorder="0" applyProtection="0"/>
    <xf numFmtId="172" fontId="49" fillId="0" borderId="0" applyBorder="0" applyProtection="0"/>
    <xf numFmtId="0" fontId="51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6">
    <xf numFmtId="0" fontId="0" fillId="0" borderId="0" xfId="0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 indent="4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 indent="2"/>
    </xf>
    <xf numFmtId="3" fontId="3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0" fontId="4" fillId="0" borderId="0" xfId="0" applyFont="1" applyAlignment="1"/>
    <xf numFmtId="0" fontId="7" fillId="0" borderId="0" xfId="0" applyFont="1" applyAlignment="1"/>
    <xf numFmtId="0" fontId="3" fillId="0" borderId="0" xfId="0" applyFont="1" applyBorder="1"/>
    <xf numFmtId="0" fontId="5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2"/>
    </xf>
    <xf numFmtId="0" fontId="1" fillId="0" borderId="0" xfId="0" applyFont="1" applyBorder="1"/>
    <xf numFmtId="49" fontId="3" fillId="0" borderId="0" xfId="0" applyNumberFormat="1" applyFont="1" applyBorder="1" applyAlignment="1">
      <alignment horizontal="center" vertical="center"/>
    </xf>
    <xf numFmtId="43" fontId="1" fillId="0" borderId="0" xfId="1" applyFont="1"/>
    <xf numFmtId="43" fontId="3" fillId="0" borderId="0" xfId="1" applyFont="1"/>
    <xf numFmtId="43" fontId="28" fillId="0" borderId="0" xfId="1" applyFont="1"/>
    <xf numFmtId="0" fontId="31" fillId="33" borderId="0" xfId="0" applyFont="1" applyFill="1"/>
    <xf numFmtId="0" fontId="32" fillId="33" borderId="0" xfId="0" applyFont="1" applyFill="1"/>
    <xf numFmtId="49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6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4"/>
    </xf>
    <xf numFmtId="0" fontId="3" fillId="0" borderId="0" xfId="0" applyFont="1" applyFill="1" applyAlignment="1">
      <alignment vertical="center"/>
    </xf>
    <xf numFmtId="0" fontId="35" fillId="0" borderId="0" xfId="0" applyFont="1"/>
    <xf numFmtId="0" fontId="33" fillId="34" borderId="0" xfId="0" applyFont="1" applyFill="1" applyBorder="1" applyAlignment="1">
      <alignment vertical="center"/>
    </xf>
    <xf numFmtId="0" fontId="6" fillId="34" borderId="0" xfId="0" applyFont="1" applyFill="1" applyBorder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0" fillId="0" borderId="0" xfId="0" applyFill="1" applyBorder="1"/>
    <xf numFmtId="0" fontId="1" fillId="0" borderId="10" xfId="0" applyFont="1" applyBorder="1"/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" fillId="0" borderId="15" xfId="0" applyFont="1" applyBorder="1"/>
    <xf numFmtId="166" fontId="33" fillId="34" borderId="0" xfId="1" applyNumberFormat="1" applyFont="1" applyFill="1" applyBorder="1" applyAlignment="1">
      <alignment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9" fillId="34" borderId="0" xfId="0" applyFont="1" applyFill="1" applyBorder="1" applyAlignment="1">
      <alignment vertical="center"/>
    </xf>
    <xf numFmtId="49" fontId="38" fillId="33" borderId="0" xfId="0" applyNumberFormat="1" applyFont="1" applyFill="1" applyBorder="1" applyAlignment="1">
      <alignment horizontal="center" vertical="center"/>
    </xf>
    <xf numFmtId="0" fontId="38" fillId="33" borderId="0" xfId="0" applyFont="1" applyFill="1" applyBorder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/>
    </xf>
    <xf numFmtId="0" fontId="6" fillId="0" borderId="0" xfId="0" applyFont="1" applyFill="1" applyBorder="1"/>
    <xf numFmtId="14" fontId="36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left" vertical="center" indent="2"/>
    </xf>
    <xf numFmtId="3" fontId="4" fillId="0" borderId="0" xfId="0" applyNumberFormat="1" applyFont="1" applyFill="1" applyBorder="1" applyAlignment="1">
      <alignment vertical="center"/>
    </xf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3" fillId="0" borderId="24" xfId="0" applyFont="1" applyBorder="1" applyAlignment="1">
      <alignment vertical="center"/>
    </xf>
    <xf numFmtId="0" fontId="3" fillId="0" borderId="24" xfId="0" applyFont="1" applyBorder="1"/>
    <xf numFmtId="0" fontId="40" fillId="0" borderId="0" xfId="0" applyFont="1"/>
    <xf numFmtId="169" fontId="4" fillId="0" borderId="30" xfId="0" applyNumberFormat="1" applyFont="1" applyBorder="1" applyAlignment="1">
      <alignment vertical="center"/>
    </xf>
    <xf numFmtId="169" fontId="3" fillId="0" borderId="0" xfId="1" applyNumberFormat="1" applyFont="1" applyAlignment="1">
      <alignment horizontal="right" vertical="center"/>
    </xf>
    <xf numFmtId="169" fontId="3" fillId="0" borderId="0" xfId="1" applyNumberFormat="1" applyFont="1" applyBorder="1" applyAlignment="1">
      <alignment horizontal="right" vertical="center"/>
    </xf>
    <xf numFmtId="169" fontId="8" fillId="0" borderId="0" xfId="0" applyNumberFormat="1" applyFont="1" applyBorder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43" fontId="4" fillId="0" borderId="30" xfId="1" applyFont="1" applyBorder="1" applyAlignment="1">
      <alignment horizontal="right" vertical="center"/>
    </xf>
    <xf numFmtId="0" fontId="3" fillId="0" borderId="26" xfId="0" applyFont="1" applyBorder="1"/>
    <xf numFmtId="0" fontId="3" fillId="0" borderId="27" xfId="0" applyFont="1" applyBorder="1"/>
    <xf numFmtId="0" fontId="3" fillId="0" borderId="0" xfId="0" applyFont="1" applyAlignment="1"/>
    <xf numFmtId="166" fontId="4" fillId="0" borderId="30" xfId="1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indent="4"/>
    </xf>
    <xf numFmtId="0" fontId="33" fillId="34" borderId="0" xfId="0" applyFont="1" applyFill="1" applyAlignment="1">
      <alignment vertical="center"/>
    </xf>
    <xf numFmtId="169" fontId="4" fillId="0" borderId="0" xfId="0" applyNumberFormat="1" applyFont="1" applyBorder="1" applyAlignment="1">
      <alignment vertical="center"/>
    </xf>
    <xf numFmtId="166" fontId="4" fillId="0" borderId="0" xfId="1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vertical="center"/>
    </xf>
    <xf numFmtId="43" fontId="4" fillId="0" borderId="0" xfId="1" applyFont="1" applyBorder="1" applyAlignment="1">
      <alignment horizontal="right" vertical="center"/>
    </xf>
    <xf numFmtId="169" fontId="3" fillId="0" borderId="0" xfId="0" applyNumberFormat="1" applyFont="1" applyAlignment="1">
      <alignment vertical="center"/>
    </xf>
    <xf numFmtId="170" fontId="30" fillId="0" borderId="0" xfId="1" applyNumberFormat="1" applyFont="1" applyAlignment="1">
      <alignment horizontal="right" vertical="center"/>
    </xf>
    <xf numFmtId="170" fontId="30" fillId="0" borderId="0" xfId="1" applyNumberFormat="1" applyFont="1" applyFill="1" applyAlignment="1">
      <alignment horizontal="right" vertical="center"/>
    </xf>
    <xf numFmtId="170" fontId="3" fillId="0" borderId="0" xfId="0" applyNumberFormat="1" applyFont="1" applyAlignment="1">
      <alignment vertical="center"/>
    </xf>
    <xf numFmtId="0" fontId="38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/>
    <xf numFmtId="0" fontId="1" fillId="0" borderId="27" xfId="0" applyFont="1" applyBorder="1"/>
    <xf numFmtId="0" fontId="30" fillId="0" borderId="0" xfId="0" applyFont="1"/>
    <xf numFmtId="0" fontId="41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42" fillId="0" borderId="0" xfId="0" applyFont="1" applyBorder="1"/>
    <xf numFmtId="0" fontId="42" fillId="0" borderId="0" xfId="0" applyFont="1"/>
    <xf numFmtId="0" fontId="42" fillId="0" borderId="0" xfId="0" applyFont="1" applyFill="1" applyBorder="1"/>
    <xf numFmtId="0" fontId="41" fillId="0" borderId="0" xfId="0" applyFont="1" applyFill="1" applyBorder="1" applyAlignment="1">
      <alignment vertical="center"/>
    </xf>
    <xf numFmtId="168" fontId="41" fillId="0" borderId="12" xfId="0" applyNumberFormat="1" applyFont="1" applyBorder="1" applyAlignment="1">
      <alignment horizontal="center" vertical="center"/>
    </xf>
    <xf numFmtId="168" fontId="41" fillId="0" borderId="12" xfId="0" applyNumberFormat="1" applyFont="1" applyBorder="1" applyAlignment="1">
      <alignment vertical="center"/>
    </xf>
    <xf numFmtId="168" fontId="41" fillId="0" borderId="0" xfId="0" applyNumberFormat="1" applyFont="1" applyBorder="1" applyAlignment="1">
      <alignment horizontal="center" vertical="center"/>
    </xf>
    <xf numFmtId="168" fontId="30" fillId="0" borderId="0" xfId="0" applyNumberFormat="1" applyFont="1" applyBorder="1" applyAlignment="1">
      <alignment vertical="center"/>
    </xf>
    <xf numFmtId="168" fontId="30" fillId="0" borderId="0" xfId="0" applyNumberFormat="1" applyFont="1" applyFill="1" applyBorder="1" applyAlignment="1">
      <alignment vertical="center"/>
    </xf>
    <xf numFmtId="168" fontId="42" fillId="0" borderId="0" xfId="0" applyNumberFormat="1" applyFont="1" applyBorder="1"/>
    <xf numFmtId="168" fontId="30" fillId="0" borderId="0" xfId="0" applyNumberFormat="1" applyFont="1" applyFill="1" applyBorder="1" applyAlignment="1">
      <alignment horizontal="center" vertical="center"/>
    </xf>
    <xf numFmtId="168" fontId="42" fillId="0" borderId="0" xfId="0" applyNumberFormat="1" applyFont="1"/>
    <xf numFmtId="168" fontId="42" fillId="0" borderId="0" xfId="0" applyNumberFormat="1" applyFont="1" applyFill="1" applyBorder="1"/>
    <xf numFmtId="168" fontId="43" fillId="0" borderId="0" xfId="0" applyNumberFormat="1" applyFont="1" applyBorder="1"/>
    <xf numFmtId="168" fontId="6" fillId="0" borderId="0" xfId="0" applyNumberFormat="1" applyFont="1"/>
    <xf numFmtId="168" fontId="6" fillId="0" borderId="0" xfId="0" applyNumberFormat="1" applyFont="1" applyAlignment="1">
      <alignment vertical="center"/>
    </xf>
    <xf numFmtId="168" fontId="6" fillId="34" borderId="0" xfId="0" applyNumberFormat="1" applyFont="1" applyFill="1" applyBorder="1" applyAlignment="1">
      <alignment vertical="center"/>
    </xf>
    <xf numFmtId="168" fontId="40" fillId="0" borderId="0" xfId="0" applyNumberFormat="1" applyFont="1"/>
    <xf numFmtId="168" fontId="6" fillId="0" borderId="10" xfId="0" applyNumberFormat="1" applyFont="1" applyBorder="1" applyAlignment="1">
      <alignment vertical="center"/>
    </xf>
    <xf numFmtId="168" fontId="6" fillId="0" borderId="0" xfId="1" applyNumberFormat="1" applyFont="1" applyAlignment="1"/>
    <xf numFmtId="0" fontId="30" fillId="0" borderId="14" xfId="0" applyFont="1" applyBorder="1" applyAlignment="1">
      <alignment vertical="center"/>
    </xf>
    <xf numFmtId="0" fontId="30" fillId="0" borderId="15" xfId="0" applyFont="1" applyBorder="1" applyAlignment="1">
      <alignment vertical="center"/>
    </xf>
    <xf numFmtId="0" fontId="30" fillId="0" borderId="0" xfId="0" applyFont="1" applyBorder="1"/>
    <xf numFmtId="0" fontId="30" fillId="0" borderId="0" xfId="0" applyFont="1" applyFill="1" applyBorder="1"/>
    <xf numFmtId="165" fontId="30" fillId="0" borderId="0" xfId="0" applyNumberFormat="1" applyFont="1" applyBorder="1" applyAlignment="1">
      <alignment horizontal="right" vertical="center"/>
    </xf>
    <xf numFmtId="0" fontId="41" fillId="0" borderId="0" xfId="0" applyFont="1" applyFill="1" applyBorder="1" applyAlignment="1">
      <alignment horizontal="left" vertical="center" indent="3"/>
    </xf>
    <xf numFmtId="0" fontId="43" fillId="0" borderId="0" xfId="0" applyFont="1"/>
    <xf numFmtId="0" fontId="30" fillId="0" borderId="11" xfId="0" applyFont="1" applyBorder="1" applyAlignment="1">
      <alignment vertical="center"/>
    </xf>
    <xf numFmtId="0" fontId="30" fillId="0" borderId="12" xfId="0" applyFont="1" applyBorder="1" applyAlignment="1">
      <alignment vertical="center"/>
    </xf>
    <xf numFmtId="0" fontId="30" fillId="0" borderId="13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168" fontId="30" fillId="0" borderId="0" xfId="0" applyNumberFormat="1" applyFont="1" applyAlignment="1">
      <alignment horizontal="right" vertical="center"/>
    </xf>
    <xf numFmtId="49" fontId="30" fillId="0" borderId="0" xfId="0" applyNumberFormat="1" applyFont="1" applyFill="1" applyBorder="1" applyAlignment="1">
      <alignment horizontal="center" vertical="center"/>
    </xf>
    <xf numFmtId="0" fontId="30" fillId="0" borderId="0" xfId="0" applyNumberFormat="1" applyFont="1" applyFill="1" applyBorder="1" applyAlignment="1">
      <alignment horizontal="center" vertical="center"/>
    </xf>
    <xf numFmtId="0" fontId="43" fillId="0" borderId="0" xfId="0" applyFont="1" applyFill="1" applyBorder="1"/>
    <xf numFmtId="0" fontId="6" fillId="34" borderId="0" xfId="0" applyFont="1" applyFill="1" applyBorder="1" applyAlignment="1">
      <alignment horizontal="center" vertical="center"/>
    </xf>
    <xf numFmtId="164" fontId="1" fillId="0" borderId="0" xfId="0" applyNumberFormat="1" applyFont="1"/>
    <xf numFmtId="168" fontId="41" fillId="0" borderId="0" xfId="0" applyNumberFormat="1" applyFont="1" applyAlignment="1">
      <alignment horizontal="right" vertical="center"/>
    </xf>
    <xf numFmtId="0" fontId="45" fillId="0" borderId="0" xfId="0" applyFont="1"/>
    <xf numFmtId="14" fontId="46" fillId="0" borderId="0" xfId="0" applyNumberFormat="1" applyFont="1" applyBorder="1" applyAlignment="1">
      <alignment vertical="center"/>
    </xf>
    <xf numFmtId="0" fontId="45" fillId="0" borderId="27" xfId="0" applyFont="1" applyBorder="1"/>
    <xf numFmtId="14" fontId="3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1" fillId="0" borderId="15" xfId="0" applyFont="1" applyBorder="1" applyAlignment="1">
      <alignment vertical="center"/>
    </xf>
    <xf numFmtId="0" fontId="6" fillId="34" borderId="0" xfId="0" applyFont="1" applyFill="1" applyAlignment="1">
      <alignment vertical="center"/>
    </xf>
    <xf numFmtId="4" fontId="6" fillId="34" borderId="0" xfId="0" applyNumberFormat="1" applyFont="1" applyFill="1" applyAlignment="1">
      <alignment vertical="center"/>
    </xf>
    <xf numFmtId="0" fontId="3" fillId="0" borderId="0" xfId="0" applyFont="1" applyAlignment="1">
      <alignment horizontal="left" vertical="center" indent="2"/>
    </xf>
    <xf numFmtId="168" fontId="3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35" borderId="0" xfId="0" applyFont="1" applyFill="1" applyAlignment="1">
      <alignment vertical="center"/>
    </xf>
    <xf numFmtId="0" fontId="3" fillId="35" borderId="0" xfId="0" applyFont="1" applyFill="1" applyAlignment="1">
      <alignment vertical="center"/>
    </xf>
    <xf numFmtId="165" fontId="3" fillId="35" borderId="0" xfId="0" applyNumberFormat="1" applyFont="1" applyFill="1" applyAlignment="1">
      <alignment vertical="center"/>
    </xf>
    <xf numFmtId="3" fontId="3" fillId="0" borderId="0" xfId="0" applyNumberFormat="1" applyFont="1" applyAlignment="1">
      <alignment horizontal="left" vertical="center" indent="2"/>
    </xf>
    <xf numFmtId="43" fontId="3" fillId="0" borderId="0" xfId="1" applyFont="1" applyBorder="1" applyAlignment="1">
      <alignment vertical="center"/>
    </xf>
    <xf numFmtId="165" fontId="44" fillId="35" borderId="0" xfId="0" applyNumberFormat="1" applyFont="1" applyFill="1" applyAlignment="1">
      <alignment vertical="center"/>
    </xf>
    <xf numFmtId="38" fontId="44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168" fontId="41" fillId="35" borderId="0" xfId="0" applyNumberFormat="1" applyFont="1" applyFill="1" applyAlignment="1">
      <alignment vertical="center"/>
    </xf>
    <xf numFmtId="38" fontId="8" fillId="0" borderId="0" xfId="0" applyNumberFormat="1" applyFont="1" applyAlignment="1">
      <alignment vertical="center"/>
    </xf>
    <xf numFmtId="0" fontId="0" fillId="35" borderId="0" xfId="0" applyFill="1"/>
    <xf numFmtId="0" fontId="35" fillId="0" borderId="0" xfId="0" applyFont="1" applyAlignment="1">
      <alignment vertical="center"/>
    </xf>
    <xf numFmtId="38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vertical="center"/>
    </xf>
    <xf numFmtId="165" fontId="0" fillId="0" borderId="0" xfId="0" applyNumberFormat="1"/>
    <xf numFmtId="0" fontId="6" fillId="0" borderId="14" xfId="0" applyFont="1" applyBorder="1" applyAlignment="1">
      <alignment vertical="center"/>
    </xf>
    <xf numFmtId="0" fontId="3" fillId="0" borderId="16" xfId="0" applyFont="1" applyBorder="1"/>
    <xf numFmtId="0" fontId="3" fillId="0" borderId="10" xfId="0" applyFont="1" applyBorder="1"/>
    <xf numFmtId="3" fontId="3" fillId="0" borderId="10" xfId="0" applyNumberFormat="1" applyFont="1" applyBorder="1"/>
    <xf numFmtId="0" fontId="3" fillId="0" borderId="17" xfId="0" applyFont="1" applyBorder="1"/>
    <xf numFmtId="165" fontId="1" fillId="0" borderId="0" xfId="0" applyNumberFormat="1" applyFont="1"/>
    <xf numFmtId="168" fontId="45" fillId="0" borderId="0" xfId="0" applyNumberFormat="1" applyFont="1"/>
    <xf numFmtId="0" fontId="48" fillId="0" borderId="0" xfId="0" applyFont="1"/>
    <xf numFmtId="168" fontId="45" fillId="0" borderId="22" xfId="0" applyNumberFormat="1" applyFont="1" applyBorder="1"/>
    <xf numFmtId="0" fontId="48" fillId="0" borderId="27" xfId="0" applyFont="1" applyBorder="1"/>
    <xf numFmtId="0" fontId="45" fillId="0" borderId="0" xfId="0" applyFont="1" applyBorder="1"/>
    <xf numFmtId="168" fontId="33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center"/>
    </xf>
    <xf numFmtId="0" fontId="45" fillId="33" borderId="0" xfId="0" applyFont="1" applyFill="1"/>
    <xf numFmtId="173" fontId="50" fillId="0" borderId="0" xfId="0" applyNumberFormat="1" applyFont="1"/>
    <xf numFmtId="168" fontId="48" fillId="0" borderId="0" xfId="0" applyNumberFormat="1" applyFont="1"/>
    <xf numFmtId="174" fontId="3" fillId="0" borderId="0" xfId="0" applyNumberFormat="1" applyFont="1" applyFill="1" applyBorder="1" applyAlignment="1">
      <alignment vertical="center"/>
    </xf>
    <xf numFmtId="175" fontId="30" fillId="0" borderId="0" xfId="0" applyNumberFormat="1" applyFont="1" applyAlignment="1">
      <alignment vertical="center"/>
    </xf>
    <xf numFmtId="43" fontId="30" fillId="0" borderId="0" xfId="1" applyFont="1" applyAlignment="1">
      <alignment vertical="center"/>
    </xf>
    <xf numFmtId="175" fontId="41" fillId="35" borderId="0" xfId="0" applyNumberFormat="1" applyFont="1" applyFill="1" applyAlignment="1">
      <alignment vertical="center"/>
    </xf>
    <xf numFmtId="174" fontId="4" fillId="0" borderId="0" xfId="0" applyNumberFormat="1" applyFont="1" applyFill="1" applyBorder="1" applyAlignment="1">
      <alignment vertical="center"/>
    </xf>
    <xf numFmtId="174" fontId="33" fillId="34" borderId="0" xfId="1" applyNumberFormat="1" applyFont="1" applyFill="1" applyBorder="1" applyAlignment="1">
      <alignment vertical="center"/>
    </xf>
    <xf numFmtId="174" fontId="3" fillId="0" borderId="0" xfId="0" applyNumberFormat="1" applyFont="1" applyFill="1" applyBorder="1" applyAlignment="1">
      <alignment horizontal="right" vertical="center"/>
    </xf>
    <xf numFmtId="176" fontId="33" fillId="34" borderId="0" xfId="0" applyNumberFormat="1" applyFont="1" applyFill="1" applyBorder="1" applyAlignment="1">
      <alignment vertical="center"/>
    </xf>
    <xf numFmtId="177" fontId="30" fillId="0" borderId="0" xfId="0" applyNumberFormat="1" applyFont="1" applyAlignment="1">
      <alignment horizontal="right" vertical="center"/>
    </xf>
    <xf numFmtId="176" fontId="30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vertical="center"/>
    </xf>
    <xf numFmtId="174" fontId="3" fillId="0" borderId="0" xfId="1" applyNumberFormat="1" applyFont="1" applyFill="1" applyBorder="1" applyAlignment="1">
      <alignment horizontal="right" vertical="center"/>
    </xf>
    <xf numFmtId="178" fontId="3" fillId="0" borderId="0" xfId="1" applyNumberFormat="1" applyFont="1" applyBorder="1" applyAlignment="1">
      <alignment horizontal="right" vertical="center"/>
    </xf>
    <xf numFmtId="174" fontId="4" fillId="0" borderId="30" xfId="1" applyNumberFormat="1" applyFont="1" applyFill="1" applyBorder="1" applyAlignment="1">
      <alignment horizontal="right" vertical="center"/>
    </xf>
    <xf numFmtId="176" fontId="1" fillId="0" borderId="0" xfId="0" applyNumberFormat="1" applyFont="1"/>
    <xf numFmtId="177" fontId="45" fillId="0" borderId="0" xfId="1" applyNumberFormat="1" applyFont="1"/>
    <xf numFmtId="177" fontId="45" fillId="0" borderId="22" xfId="1" applyNumberFormat="1" applyFont="1" applyBorder="1"/>
    <xf numFmtId="177" fontId="45" fillId="0" borderId="0" xfId="1" applyNumberFormat="1" applyFont="1" applyBorder="1"/>
    <xf numFmtId="177" fontId="45" fillId="0" borderId="27" xfId="1" applyNumberFormat="1" applyFont="1" applyBorder="1"/>
    <xf numFmtId="177" fontId="48" fillId="0" borderId="0" xfId="0" applyNumberFormat="1" applyFont="1"/>
    <xf numFmtId="177" fontId="45" fillId="0" borderId="0" xfId="1" applyNumberFormat="1" applyFont="1" applyFill="1"/>
    <xf numFmtId="168" fontId="45" fillId="0" borderId="0" xfId="1" applyNumberFormat="1" applyFont="1" applyFill="1" applyAlignment="1">
      <alignment horizontal="right"/>
    </xf>
    <xf numFmtId="0" fontId="38" fillId="33" borderId="32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43" fontId="30" fillId="0" borderId="0" xfId="1" applyFont="1" applyAlignment="1">
      <alignment horizontal="right" vertical="center"/>
    </xf>
    <xf numFmtId="168" fontId="41" fillId="0" borderId="0" xfId="0" applyNumberFormat="1" applyFont="1" applyFill="1" applyBorder="1" applyAlignment="1">
      <alignment horizontal="right" vertical="center"/>
    </xf>
    <xf numFmtId="168" fontId="41" fillId="35" borderId="0" xfId="0" applyNumberFormat="1" applyFont="1" applyFill="1" applyAlignment="1">
      <alignment horizontal="right" vertical="center"/>
    </xf>
    <xf numFmtId="168" fontId="33" fillId="34" borderId="0" xfId="0" applyNumberFormat="1" applyFont="1" applyFill="1" applyBorder="1" applyAlignment="1">
      <alignment horizontal="right" vertical="center"/>
    </xf>
    <xf numFmtId="168" fontId="33" fillId="34" borderId="0" xfId="0" applyNumberFormat="1" applyFont="1" applyFill="1" applyBorder="1" applyAlignment="1">
      <alignment vertical="center"/>
    </xf>
    <xf numFmtId="168" fontId="33" fillId="34" borderId="0" xfId="0" applyNumberFormat="1" applyFont="1" applyFill="1" applyBorder="1" applyAlignment="1">
      <alignment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Alignment="1">
      <alignment vertical="center"/>
    </xf>
    <xf numFmtId="168" fontId="30" fillId="0" borderId="0" xfId="0" applyNumberFormat="1" applyFont="1" applyAlignment="1">
      <alignment horizontal="right" vertical="center"/>
    </xf>
    <xf numFmtId="168" fontId="30" fillId="0" borderId="0" xfId="0" applyNumberFormat="1" applyFont="1" applyAlignment="1">
      <alignment horizontal="right" vertical="center"/>
    </xf>
    <xf numFmtId="0" fontId="0" fillId="0" borderId="0" xfId="0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0" xfId="0" applyFont="1" applyAlignment="1">
      <alignment horizontal="left" vertical="center" indent="2"/>
    </xf>
    <xf numFmtId="0" fontId="1" fillId="0" borderId="15" xfId="0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168" fontId="3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indent="2"/>
    </xf>
    <xf numFmtId="168" fontId="30" fillId="0" borderId="0" xfId="0" applyNumberFormat="1" applyFont="1" applyAlignment="1">
      <alignment horizontal="right" vertical="center"/>
    </xf>
    <xf numFmtId="168" fontId="3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indent="2"/>
    </xf>
    <xf numFmtId="168" fontId="30" fillId="0" borderId="0" xfId="0" applyNumberFormat="1" applyFont="1" applyAlignment="1">
      <alignment horizontal="right" vertical="center"/>
    </xf>
    <xf numFmtId="168" fontId="30" fillId="0" borderId="0" xfId="0" applyNumberFormat="1" applyFont="1" applyAlignment="1">
      <alignment horizontal="right" vertical="center"/>
    </xf>
    <xf numFmtId="168" fontId="30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79" fontId="41" fillId="0" borderId="0" xfId="0" quotePrefix="1" applyNumberFormat="1" applyFont="1" applyBorder="1" applyAlignment="1">
      <alignment horizontal="right" vertical="center"/>
    </xf>
    <xf numFmtId="14" fontId="41" fillId="0" borderId="0" xfId="0" applyNumberFormat="1" applyFont="1" applyBorder="1" applyAlignment="1">
      <alignment vertical="center"/>
    </xf>
    <xf numFmtId="177" fontId="41" fillId="0" borderId="0" xfId="0" applyNumberFormat="1" applyFont="1" applyAlignment="1">
      <alignment horizontal="right" vertical="center"/>
    </xf>
    <xf numFmtId="176" fontId="41" fillId="0" borderId="0" xfId="0" applyNumberFormat="1" applyFont="1" applyAlignment="1">
      <alignment horizontal="right" vertical="center"/>
    </xf>
    <xf numFmtId="180" fontId="3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center" vertical="center"/>
    </xf>
    <xf numFmtId="168" fontId="30" fillId="0" borderId="0" xfId="0" applyNumberFormat="1" applyFont="1" applyFill="1" applyBorder="1"/>
    <xf numFmtId="168" fontId="6" fillId="34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6" fillId="0" borderId="11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14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/>
    </xf>
    <xf numFmtId="0" fontId="37" fillId="0" borderId="16" xfId="0" applyFont="1" applyBorder="1" applyAlignment="1">
      <alignment horizontal="right" vertical="center"/>
    </xf>
    <xf numFmtId="0" fontId="37" fillId="0" borderId="10" xfId="0" applyFont="1" applyBorder="1" applyAlignment="1">
      <alignment horizontal="right" vertical="center"/>
    </xf>
    <xf numFmtId="0" fontId="37" fillId="0" borderId="17" xfId="0" applyFont="1" applyBorder="1" applyAlignment="1">
      <alignment horizontal="right" vertical="center"/>
    </xf>
    <xf numFmtId="0" fontId="29" fillId="0" borderId="0" xfId="0" applyFont="1" applyFill="1" applyAlignment="1">
      <alignment horizontal="center"/>
    </xf>
    <xf numFmtId="0" fontId="34" fillId="0" borderId="11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5" fillId="0" borderId="16" xfId="0" applyFont="1" applyBorder="1" applyAlignment="1">
      <alignment horizontal="right"/>
    </xf>
    <xf numFmtId="0" fontId="35" fillId="0" borderId="10" xfId="0" applyFont="1" applyBorder="1" applyAlignment="1">
      <alignment horizontal="right"/>
    </xf>
    <xf numFmtId="0" fontId="35" fillId="0" borderId="17" xfId="0" applyFont="1" applyBorder="1" applyAlignment="1">
      <alignment horizontal="right"/>
    </xf>
    <xf numFmtId="0" fontId="34" fillId="0" borderId="18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20" xfId="0" applyFont="1" applyFill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43" fontId="3" fillId="0" borderId="0" xfId="1" applyFont="1" applyAlignment="1">
      <alignment horizontal="center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</cellXfs>
  <cellStyles count="252">
    <cellStyle name="20% - Ênfase1" xfId="19" builtinId="30" customBuiltin="1"/>
    <cellStyle name="20% - Ênfase1 2" xfId="53" xr:uid="{00000000-0005-0000-0000-000001000000}"/>
    <cellStyle name="20% - Ênfase1 2 2" xfId="119" xr:uid="{00000000-0005-0000-0000-000002000000}"/>
    <cellStyle name="20% - Ênfase1 2 3" xfId="164" xr:uid="{00000000-0005-0000-0000-000003000000}"/>
    <cellStyle name="20% - Ênfase1 3" xfId="84" xr:uid="{00000000-0005-0000-0000-000004000000}"/>
    <cellStyle name="20% - Ênfase1 3 2" xfId="132" xr:uid="{00000000-0005-0000-0000-000005000000}"/>
    <cellStyle name="20% - Ênfase1 3 3" xfId="177" xr:uid="{00000000-0005-0000-0000-000006000000}"/>
    <cellStyle name="20% - Ênfase1 4" xfId="105" xr:uid="{00000000-0005-0000-0000-000007000000}"/>
    <cellStyle name="20% - Ênfase1 4 2" xfId="193" xr:uid="{00000000-0005-0000-0000-000008000000}"/>
    <cellStyle name="20% - Ênfase1 5" xfId="151" xr:uid="{00000000-0005-0000-0000-000009000000}"/>
    <cellStyle name="20% - Ênfase1 6" xfId="214" xr:uid="{00000000-0005-0000-0000-00000A000000}"/>
    <cellStyle name="20% - Ênfase2" xfId="22" builtinId="34" customBuiltin="1"/>
    <cellStyle name="20% - Ênfase2 2" xfId="55" xr:uid="{00000000-0005-0000-0000-00000C000000}"/>
    <cellStyle name="20% - Ênfase2 2 2" xfId="121" xr:uid="{00000000-0005-0000-0000-00000D000000}"/>
    <cellStyle name="20% - Ênfase2 2 3" xfId="166" xr:uid="{00000000-0005-0000-0000-00000E000000}"/>
    <cellStyle name="20% - Ênfase2 3" xfId="87" xr:uid="{00000000-0005-0000-0000-00000F000000}"/>
    <cellStyle name="20% - Ênfase2 3 2" xfId="134" xr:uid="{00000000-0005-0000-0000-000010000000}"/>
    <cellStyle name="20% - Ênfase2 3 3" xfId="179" xr:uid="{00000000-0005-0000-0000-000011000000}"/>
    <cellStyle name="20% - Ênfase2 4" xfId="107" xr:uid="{00000000-0005-0000-0000-000012000000}"/>
    <cellStyle name="20% - Ênfase2 4 2" xfId="196" xr:uid="{00000000-0005-0000-0000-000013000000}"/>
    <cellStyle name="20% - Ênfase2 5" xfId="153" xr:uid="{00000000-0005-0000-0000-000014000000}"/>
    <cellStyle name="20% - Ênfase2 6" xfId="217" xr:uid="{00000000-0005-0000-0000-000015000000}"/>
    <cellStyle name="20% - Ênfase3" xfId="25" builtinId="38" customBuiltin="1"/>
    <cellStyle name="20% - Ênfase3 2" xfId="57" xr:uid="{00000000-0005-0000-0000-000017000000}"/>
    <cellStyle name="20% - Ênfase3 2 2" xfId="123" xr:uid="{00000000-0005-0000-0000-000018000000}"/>
    <cellStyle name="20% - Ênfase3 2 3" xfId="168" xr:uid="{00000000-0005-0000-0000-000019000000}"/>
    <cellStyle name="20% - Ênfase3 3" xfId="90" xr:uid="{00000000-0005-0000-0000-00001A000000}"/>
    <cellStyle name="20% - Ênfase3 3 2" xfId="136" xr:uid="{00000000-0005-0000-0000-00001B000000}"/>
    <cellStyle name="20% - Ênfase3 3 3" xfId="181" xr:uid="{00000000-0005-0000-0000-00001C000000}"/>
    <cellStyle name="20% - Ênfase3 4" xfId="109" xr:uid="{00000000-0005-0000-0000-00001D000000}"/>
    <cellStyle name="20% - Ênfase3 4 2" xfId="199" xr:uid="{00000000-0005-0000-0000-00001E000000}"/>
    <cellStyle name="20% - Ênfase3 5" xfId="155" xr:uid="{00000000-0005-0000-0000-00001F000000}"/>
    <cellStyle name="20% - Ênfase3 6" xfId="220" xr:uid="{00000000-0005-0000-0000-000020000000}"/>
    <cellStyle name="20% - Ênfase4" xfId="28" builtinId="42" customBuiltin="1"/>
    <cellStyle name="20% - Ênfase4 2" xfId="59" xr:uid="{00000000-0005-0000-0000-000022000000}"/>
    <cellStyle name="20% - Ênfase4 2 2" xfId="125" xr:uid="{00000000-0005-0000-0000-000023000000}"/>
    <cellStyle name="20% - Ênfase4 2 3" xfId="170" xr:uid="{00000000-0005-0000-0000-000024000000}"/>
    <cellStyle name="20% - Ênfase4 3" xfId="93" xr:uid="{00000000-0005-0000-0000-000025000000}"/>
    <cellStyle name="20% - Ênfase4 3 2" xfId="138" xr:uid="{00000000-0005-0000-0000-000026000000}"/>
    <cellStyle name="20% - Ênfase4 3 3" xfId="183" xr:uid="{00000000-0005-0000-0000-000027000000}"/>
    <cellStyle name="20% - Ênfase4 4" xfId="111" xr:uid="{00000000-0005-0000-0000-000028000000}"/>
    <cellStyle name="20% - Ênfase4 4 2" xfId="202" xr:uid="{00000000-0005-0000-0000-000029000000}"/>
    <cellStyle name="20% - Ênfase4 5" xfId="157" xr:uid="{00000000-0005-0000-0000-00002A000000}"/>
    <cellStyle name="20% - Ênfase4 6" xfId="223" xr:uid="{00000000-0005-0000-0000-00002B000000}"/>
    <cellStyle name="20% - Ênfase5" xfId="31" builtinId="46" customBuiltin="1"/>
    <cellStyle name="20% - Ênfase5 2" xfId="61" xr:uid="{00000000-0005-0000-0000-00002D000000}"/>
    <cellStyle name="20% - Ênfase5 2 2" xfId="127" xr:uid="{00000000-0005-0000-0000-00002E000000}"/>
    <cellStyle name="20% - Ênfase5 2 3" xfId="172" xr:uid="{00000000-0005-0000-0000-00002F000000}"/>
    <cellStyle name="20% - Ênfase5 3" xfId="96" xr:uid="{00000000-0005-0000-0000-000030000000}"/>
    <cellStyle name="20% - Ênfase5 3 2" xfId="140" xr:uid="{00000000-0005-0000-0000-000031000000}"/>
    <cellStyle name="20% - Ênfase5 3 3" xfId="185" xr:uid="{00000000-0005-0000-0000-000032000000}"/>
    <cellStyle name="20% - Ênfase5 4" xfId="114" xr:uid="{00000000-0005-0000-0000-000033000000}"/>
    <cellStyle name="20% - Ênfase5 4 2" xfId="205" xr:uid="{00000000-0005-0000-0000-000034000000}"/>
    <cellStyle name="20% - Ênfase5 5" xfId="159" xr:uid="{00000000-0005-0000-0000-000035000000}"/>
    <cellStyle name="20% - Ênfase5 6" xfId="226" xr:uid="{00000000-0005-0000-0000-000036000000}"/>
    <cellStyle name="20% - Ênfase6" xfId="34" builtinId="50" customBuiltin="1"/>
    <cellStyle name="20% - Ênfase6 2" xfId="63" xr:uid="{00000000-0005-0000-0000-000038000000}"/>
    <cellStyle name="20% - Ênfase6 2 2" xfId="129" xr:uid="{00000000-0005-0000-0000-000039000000}"/>
    <cellStyle name="20% - Ênfase6 2 3" xfId="174" xr:uid="{00000000-0005-0000-0000-00003A000000}"/>
    <cellStyle name="20% - Ênfase6 3" xfId="99" xr:uid="{00000000-0005-0000-0000-00003B000000}"/>
    <cellStyle name="20% - Ênfase6 3 2" xfId="142" xr:uid="{00000000-0005-0000-0000-00003C000000}"/>
    <cellStyle name="20% - Ênfase6 3 3" xfId="187" xr:uid="{00000000-0005-0000-0000-00003D000000}"/>
    <cellStyle name="20% - Ênfase6 4" xfId="116" xr:uid="{00000000-0005-0000-0000-00003E000000}"/>
    <cellStyle name="20% - Ênfase6 4 2" xfId="208" xr:uid="{00000000-0005-0000-0000-00003F000000}"/>
    <cellStyle name="20% - Ênfase6 5" xfId="161" xr:uid="{00000000-0005-0000-0000-000040000000}"/>
    <cellStyle name="20% - Ênfase6 6" xfId="229" xr:uid="{00000000-0005-0000-0000-000041000000}"/>
    <cellStyle name="40% - Ênfase1" xfId="20" builtinId="31" customBuiltin="1"/>
    <cellStyle name="40% - Ênfase1 2" xfId="54" xr:uid="{00000000-0005-0000-0000-000043000000}"/>
    <cellStyle name="40% - Ênfase1 2 2" xfId="120" xr:uid="{00000000-0005-0000-0000-000044000000}"/>
    <cellStyle name="40% - Ênfase1 2 3" xfId="165" xr:uid="{00000000-0005-0000-0000-000045000000}"/>
    <cellStyle name="40% - Ênfase1 3" xfId="85" xr:uid="{00000000-0005-0000-0000-000046000000}"/>
    <cellStyle name="40% - Ênfase1 3 2" xfId="133" xr:uid="{00000000-0005-0000-0000-000047000000}"/>
    <cellStyle name="40% - Ênfase1 3 3" xfId="178" xr:uid="{00000000-0005-0000-0000-000048000000}"/>
    <cellStyle name="40% - Ênfase1 4" xfId="106" xr:uid="{00000000-0005-0000-0000-000049000000}"/>
    <cellStyle name="40% - Ênfase1 4 2" xfId="194" xr:uid="{00000000-0005-0000-0000-00004A000000}"/>
    <cellStyle name="40% - Ênfase1 5" xfId="152" xr:uid="{00000000-0005-0000-0000-00004B000000}"/>
    <cellStyle name="40% - Ênfase1 6" xfId="215" xr:uid="{00000000-0005-0000-0000-00004C000000}"/>
    <cellStyle name="40% - Ênfase2" xfId="23" builtinId="35" customBuiltin="1"/>
    <cellStyle name="40% - Ênfase2 2" xfId="56" xr:uid="{00000000-0005-0000-0000-00004E000000}"/>
    <cellStyle name="40% - Ênfase2 2 2" xfId="122" xr:uid="{00000000-0005-0000-0000-00004F000000}"/>
    <cellStyle name="40% - Ênfase2 2 3" xfId="167" xr:uid="{00000000-0005-0000-0000-000050000000}"/>
    <cellStyle name="40% - Ênfase2 3" xfId="88" xr:uid="{00000000-0005-0000-0000-000051000000}"/>
    <cellStyle name="40% - Ênfase2 3 2" xfId="135" xr:uid="{00000000-0005-0000-0000-000052000000}"/>
    <cellStyle name="40% - Ênfase2 3 3" xfId="180" xr:uid="{00000000-0005-0000-0000-000053000000}"/>
    <cellStyle name="40% - Ênfase2 4" xfId="108" xr:uid="{00000000-0005-0000-0000-000054000000}"/>
    <cellStyle name="40% - Ênfase2 4 2" xfId="197" xr:uid="{00000000-0005-0000-0000-000055000000}"/>
    <cellStyle name="40% - Ênfase2 5" xfId="154" xr:uid="{00000000-0005-0000-0000-000056000000}"/>
    <cellStyle name="40% - Ênfase2 6" xfId="218" xr:uid="{00000000-0005-0000-0000-000057000000}"/>
    <cellStyle name="40% - Ênfase3" xfId="26" builtinId="39" customBuiltin="1"/>
    <cellStyle name="40% - Ênfase3 2" xfId="58" xr:uid="{00000000-0005-0000-0000-000059000000}"/>
    <cellStyle name="40% - Ênfase3 2 2" xfId="124" xr:uid="{00000000-0005-0000-0000-00005A000000}"/>
    <cellStyle name="40% - Ênfase3 2 3" xfId="169" xr:uid="{00000000-0005-0000-0000-00005B000000}"/>
    <cellStyle name="40% - Ênfase3 3" xfId="91" xr:uid="{00000000-0005-0000-0000-00005C000000}"/>
    <cellStyle name="40% - Ênfase3 3 2" xfId="137" xr:uid="{00000000-0005-0000-0000-00005D000000}"/>
    <cellStyle name="40% - Ênfase3 3 3" xfId="182" xr:uid="{00000000-0005-0000-0000-00005E000000}"/>
    <cellStyle name="40% - Ênfase3 4" xfId="110" xr:uid="{00000000-0005-0000-0000-00005F000000}"/>
    <cellStyle name="40% - Ênfase3 4 2" xfId="200" xr:uid="{00000000-0005-0000-0000-000060000000}"/>
    <cellStyle name="40% - Ênfase3 5" xfId="156" xr:uid="{00000000-0005-0000-0000-000061000000}"/>
    <cellStyle name="40% - Ênfase3 6" xfId="221" xr:uid="{00000000-0005-0000-0000-000062000000}"/>
    <cellStyle name="40% - Ênfase4" xfId="29" builtinId="43" customBuiltin="1"/>
    <cellStyle name="40% - Ênfase4 2" xfId="60" xr:uid="{00000000-0005-0000-0000-000064000000}"/>
    <cellStyle name="40% - Ênfase4 2 2" xfId="126" xr:uid="{00000000-0005-0000-0000-000065000000}"/>
    <cellStyle name="40% - Ênfase4 2 3" xfId="171" xr:uid="{00000000-0005-0000-0000-000066000000}"/>
    <cellStyle name="40% - Ênfase4 3" xfId="94" xr:uid="{00000000-0005-0000-0000-000067000000}"/>
    <cellStyle name="40% - Ênfase4 3 2" xfId="139" xr:uid="{00000000-0005-0000-0000-000068000000}"/>
    <cellStyle name="40% - Ênfase4 3 3" xfId="184" xr:uid="{00000000-0005-0000-0000-000069000000}"/>
    <cellStyle name="40% - Ênfase4 4" xfId="112" xr:uid="{00000000-0005-0000-0000-00006A000000}"/>
    <cellStyle name="40% - Ênfase4 4 2" xfId="203" xr:uid="{00000000-0005-0000-0000-00006B000000}"/>
    <cellStyle name="40% - Ênfase4 5" xfId="158" xr:uid="{00000000-0005-0000-0000-00006C000000}"/>
    <cellStyle name="40% - Ênfase4 6" xfId="224" xr:uid="{00000000-0005-0000-0000-00006D000000}"/>
    <cellStyle name="40% - Ênfase5" xfId="32" builtinId="47" customBuiltin="1"/>
    <cellStyle name="40% - Ênfase5 2" xfId="62" xr:uid="{00000000-0005-0000-0000-00006F000000}"/>
    <cellStyle name="40% - Ênfase5 2 2" xfId="128" xr:uid="{00000000-0005-0000-0000-000070000000}"/>
    <cellStyle name="40% - Ênfase5 2 3" xfId="173" xr:uid="{00000000-0005-0000-0000-000071000000}"/>
    <cellStyle name="40% - Ênfase5 3" xfId="97" xr:uid="{00000000-0005-0000-0000-000072000000}"/>
    <cellStyle name="40% - Ênfase5 3 2" xfId="141" xr:uid="{00000000-0005-0000-0000-000073000000}"/>
    <cellStyle name="40% - Ênfase5 3 3" xfId="186" xr:uid="{00000000-0005-0000-0000-000074000000}"/>
    <cellStyle name="40% - Ênfase5 4" xfId="115" xr:uid="{00000000-0005-0000-0000-000075000000}"/>
    <cellStyle name="40% - Ênfase5 4 2" xfId="206" xr:uid="{00000000-0005-0000-0000-000076000000}"/>
    <cellStyle name="40% - Ênfase5 5" xfId="160" xr:uid="{00000000-0005-0000-0000-000077000000}"/>
    <cellStyle name="40% - Ênfase5 6" xfId="227" xr:uid="{00000000-0005-0000-0000-000078000000}"/>
    <cellStyle name="40% - Ênfase6" xfId="35" builtinId="51" customBuiltin="1"/>
    <cellStyle name="40% - Ênfase6 2" xfId="64" xr:uid="{00000000-0005-0000-0000-00007A000000}"/>
    <cellStyle name="40% - Ênfase6 2 2" xfId="130" xr:uid="{00000000-0005-0000-0000-00007B000000}"/>
    <cellStyle name="40% - Ênfase6 2 3" xfId="175" xr:uid="{00000000-0005-0000-0000-00007C000000}"/>
    <cellStyle name="40% - Ênfase6 3" xfId="100" xr:uid="{00000000-0005-0000-0000-00007D000000}"/>
    <cellStyle name="40% - Ênfase6 3 2" xfId="143" xr:uid="{00000000-0005-0000-0000-00007E000000}"/>
    <cellStyle name="40% - Ênfase6 3 3" xfId="188" xr:uid="{00000000-0005-0000-0000-00007F000000}"/>
    <cellStyle name="40% - Ênfase6 4" xfId="117" xr:uid="{00000000-0005-0000-0000-000080000000}"/>
    <cellStyle name="40% - Ênfase6 4 2" xfId="209" xr:uid="{00000000-0005-0000-0000-000081000000}"/>
    <cellStyle name="40% - Ênfase6 5" xfId="162" xr:uid="{00000000-0005-0000-0000-000082000000}"/>
    <cellStyle name="40% - Ênfase6 6" xfId="230" xr:uid="{00000000-0005-0000-0000-000083000000}"/>
    <cellStyle name="60% - Ênfase1 2" xfId="68" xr:uid="{00000000-0005-0000-0000-000084000000}"/>
    <cellStyle name="60% - Ênfase1 2 2" xfId="195" xr:uid="{00000000-0005-0000-0000-000085000000}"/>
    <cellStyle name="60% - Ênfase1 3" xfId="39" xr:uid="{00000000-0005-0000-0000-000086000000}"/>
    <cellStyle name="60% - Ênfase1 3 2" xfId="86" xr:uid="{00000000-0005-0000-0000-000087000000}"/>
    <cellStyle name="60% - Ênfase1 4" xfId="102" xr:uid="{00000000-0005-0000-0000-000088000000}"/>
    <cellStyle name="60% - Ênfase1 5" xfId="216" xr:uid="{00000000-0005-0000-0000-000089000000}"/>
    <cellStyle name="60% - Ênfase2 2" xfId="69" xr:uid="{00000000-0005-0000-0000-00008A000000}"/>
    <cellStyle name="60% - Ênfase2 2 2" xfId="198" xr:uid="{00000000-0005-0000-0000-00008B000000}"/>
    <cellStyle name="60% - Ênfase2 3" xfId="40" xr:uid="{00000000-0005-0000-0000-00008C000000}"/>
    <cellStyle name="60% - Ênfase2 3 2" xfId="89" xr:uid="{00000000-0005-0000-0000-00008D000000}"/>
    <cellStyle name="60% - Ênfase2 4" xfId="113" xr:uid="{00000000-0005-0000-0000-00008E000000}"/>
    <cellStyle name="60% - Ênfase2 5" xfId="219" xr:uid="{00000000-0005-0000-0000-00008F000000}"/>
    <cellStyle name="60% - Ênfase3 2" xfId="70" xr:uid="{00000000-0005-0000-0000-000090000000}"/>
    <cellStyle name="60% - Ênfase3 2 2" xfId="201" xr:uid="{00000000-0005-0000-0000-000091000000}"/>
    <cellStyle name="60% - Ênfase3 3" xfId="41" xr:uid="{00000000-0005-0000-0000-000092000000}"/>
    <cellStyle name="60% - Ênfase3 3 2" xfId="92" xr:uid="{00000000-0005-0000-0000-000093000000}"/>
    <cellStyle name="60% - Ênfase3 4" xfId="146" xr:uid="{00000000-0005-0000-0000-000094000000}"/>
    <cellStyle name="60% - Ênfase3 5" xfId="222" xr:uid="{00000000-0005-0000-0000-000095000000}"/>
    <cellStyle name="60% - Ênfase4 2" xfId="71" xr:uid="{00000000-0005-0000-0000-000096000000}"/>
    <cellStyle name="60% - Ênfase4 2 2" xfId="204" xr:uid="{00000000-0005-0000-0000-000097000000}"/>
    <cellStyle name="60% - Ênfase4 3" xfId="42" xr:uid="{00000000-0005-0000-0000-000098000000}"/>
    <cellStyle name="60% - Ênfase4 3 2" xfId="95" xr:uid="{00000000-0005-0000-0000-000099000000}"/>
    <cellStyle name="60% - Ênfase4 4" xfId="147" xr:uid="{00000000-0005-0000-0000-00009A000000}"/>
    <cellStyle name="60% - Ênfase4 5" xfId="225" xr:uid="{00000000-0005-0000-0000-00009B000000}"/>
    <cellStyle name="60% - Ênfase5 2" xfId="72" xr:uid="{00000000-0005-0000-0000-00009C000000}"/>
    <cellStyle name="60% - Ênfase5 2 2" xfId="207" xr:uid="{00000000-0005-0000-0000-00009D000000}"/>
    <cellStyle name="60% - Ênfase5 3" xfId="43" xr:uid="{00000000-0005-0000-0000-00009E000000}"/>
    <cellStyle name="60% - Ênfase5 3 2" xfId="98" xr:uid="{00000000-0005-0000-0000-00009F000000}"/>
    <cellStyle name="60% - Ênfase5 4" xfId="148" xr:uid="{00000000-0005-0000-0000-0000A0000000}"/>
    <cellStyle name="60% - Ênfase5 5" xfId="228" xr:uid="{00000000-0005-0000-0000-0000A1000000}"/>
    <cellStyle name="60% - Ênfase6 2" xfId="73" xr:uid="{00000000-0005-0000-0000-0000A2000000}"/>
    <cellStyle name="60% - Ênfase6 2 2" xfId="210" xr:uid="{00000000-0005-0000-0000-0000A3000000}"/>
    <cellStyle name="60% - Ênfase6 3" xfId="44" xr:uid="{00000000-0005-0000-0000-0000A4000000}"/>
    <cellStyle name="60% - Ênfase6 3 2" xfId="101" xr:uid="{00000000-0005-0000-0000-0000A5000000}"/>
    <cellStyle name="60% - Ênfase6 4" xfId="149" xr:uid="{00000000-0005-0000-0000-0000A6000000}"/>
    <cellStyle name="60% - Ênfase6 5" xfId="231" xr:uid="{00000000-0005-0000-0000-0000A7000000}"/>
    <cellStyle name="Bom" xfId="7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1" builtinId="33" customBuiltin="1"/>
    <cellStyle name="Ênfase3" xfId="24" builtinId="37" customBuiltin="1"/>
    <cellStyle name="Ênfase4" xfId="27" builtinId="41" customBuiltin="1"/>
    <cellStyle name="Ênfase5" xfId="30" builtinId="45" customBuiltin="1"/>
    <cellStyle name="Ênfase6" xfId="33" builtinId="49" customBuiltin="1"/>
    <cellStyle name="Entrada" xfId="9" builtinId="20" customBuiltin="1"/>
    <cellStyle name="Moeda 2" xfId="234" xr:uid="{00000000-0005-0000-0000-0000B4000000}"/>
    <cellStyle name="Neutro 2" xfId="67" xr:uid="{00000000-0005-0000-0000-0000B5000000}"/>
    <cellStyle name="Neutro 2 2" xfId="191" xr:uid="{00000000-0005-0000-0000-0000B6000000}"/>
    <cellStyle name="Neutro 3" xfId="38" xr:uid="{00000000-0005-0000-0000-0000B7000000}"/>
    <cellStyle name="Neutro 3 2" xfId="82" xr:uid="{00000000-0005-0000-0000-0000B8000000}"/>
    <cellStyle name="Normal" xfId="0" builtinId="0"/>
    <cellStyle name="Normal 10" xfId="232" xr:uid="{00000000-0005-0000-0000-0000BA000000}"/>
    <cellStyle name="Normal 11" xfId="235" xr:uid="{00000000-0005-0000-0000-0000BB000000}"/>
    <cellStyle name="Normal 11 2" xfId="246" xr:uid="{00000000-0005-0000-0000-0000BC000000}"/>
    <cellStyle name="Normal 2" xfId="45" xr:uid="{00000000-0005-0000-0000-0000BD000000}"/>
    <cellStyle name="Normal 2 2" xfId="46" xr:uid="{00000000-0005-0000-0000-0000BE000000}"/>
    <cellStyle name="Normal 2 2 2" xfId="74" xr:uid="{00000000-0005-0000-0000-0000BF000000}"/>
    <cellStyle name="Normal 2 3" xfId="81" xr:uid="{00000000-0005-0000-0000-0000C0000000}"/>
    <cellStyle name="Normal 3" xfId="65" xr:uid="{00000000-0005-0000-0000-0000C1000000}"/>
    <cellStyle name="Normal 3 2" xfId="144" xr:uid="{00000000-0005-0000-0000-0000C2000000}"/>
    <cellStyle name="Normal 3 3" xfId="78" xr:uid="{00000000-0005-0000-0000-0000C3000000}"/>
    <cellStyle name="Normal 4" xfId="50" xr:uid="{00000000-0005-0000-0000-0000C4000000}"/>
    <cellStyle name="Normal 4 2" xfId="190" xr:uid="{00000000-0005-0000-0000-0000C5000000}"/>
    <cellStyle name="Normal 5" xfId="47" xr:uid="{00000000-0005-0000-0000-0000C6000000}"/>
    <cellStyle name="Normal 6" xfId="36" xr:uid="{00000000-0005-0000-0000-0000C7000000}"/>
    <cellStyle name="Normal 6 2" xfId="80" xr:uid="{00000000-0005-0000-0000-0000C8000000}"/>
    <cellStyle name="Normal 7" xfId="48" xr:uid="{00000000-0005-0000-0000-0000C9000000}"/>
    <cellStyle name="Normal 7 2" xfId="76" xr:uid="{00000000-0005-0000-0000-0000CA000000}"/>
    <cellStyle name="Normal 8" xfId="104" xr:uid="{00000000-0005-0000-0000-0000CB000000}"/>
    <cellStyle name="Normal 8 2" xfId="211" xr:uid="{00000000-0005-0000-0000-0000CC000000}"/>
    <cellStyle name="Normal 9" xfId="212" xr:uid="{00000000-0005-0000-0000-0000CD000000}"/>
    <cellStyle name="Nota" xfId="15" builtinId="10" customBuiltin="1"/>
    <cellStyle name="Nota 2" xfId="52" xr:uid="{00000000-0005-0000-0000-0000CF000000}"/>
    <cellStyle name="Nota 2 2" xfId="118" xr:uid="{00000000-0005-0000-0000-0000D0000000}"/>
    <cellStyle name="Nota 2 3" xfId="163" xr:uid="{00000000-0005-0000-0000-0000D1000000}"/>
    <cellStyle name="Nota 3" xfId="83" xr:uid="{00000000-0005-0000-0000-0000D2000000}"/>
    <cellStyle name="Nota 3 2" xfId="131" xr:uid="{00000000-0005-0000-0000-0000D3000000}"/>
    <cellStyle name="Nota 3 3" xfId="176" xr:uid="{00000000-0005-0000-0000-0000D4000000}"/>
    <cellStyle name="Nota 4" xfId="103" xr:uid="{00000000-0005-0000-0000-0000D5000000}"/>
    <cellStyle name="Nota 4 2" xfId="192" xr:uid="{00000000-0005-0000-0000-0000D6000000}"/>
    <cellStyle name="Nota 5" xfId="150" xr:uid="{00000000-0005-0000-0000-0000D7000000}"/>
    <cellStyle name="Nota 6" xfId="213" xr:uid="{00000000-0005-0000-0000-0000D8000000}"/>
    <cellStyle name="Ruim" xfId="8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otal" xfId="17" builtinId="25" customBuiltin="1"/>
    <cellStyle name="Vírgula" xfId="1" builtinId="3"/>
    <cellStyle name="Vírgula 10" xfId="237" xr:uid="{00000000-0005-0000-0000-0000E3000000}"/>
    <cellStyle name="Vírgula 11" xfId="248" xr:uid="{00000000-0005-0000-0000-0000E4000000}"/>
    <cellStyle name="Vírgula 2" xfId="49" xr:uid="{00000000-0005-0000-0000-0000E5000000}"/>
    <cellStyle name="Vírgula 3" xfId="66" xr:uid="{00000000-0005-0000-0000-0000E6000000}"/>
    <cellStyle name="Vírgula 3 2" xfId="79" xr:uid="{00000000-0005-0000-0000-0000E7000000}"/>
    <cellStyle name="Vírgula 3 2 2" xfId="243" xr:uid="{00000000-0005-0000-0000-0000E8000000}"/>
    <cellStyle name="Vírgula 3 3" xfId="240" xr:uid="{00000000-0005-0000-0000-0000E9000000}"/>
    <cellStyle name="Vírgula 3 4" xfId="251" xr:uid="{00000000-0005-0000-0000-0000EA000000}"/>
    <cellStyle name="Vírgula 4" xfId="51" xr:uid="{00000000-0005-0000-0000-0000EB000000}"/>
    <cellStyle name="Vírgula 4 2" xfId="77" xr:uid="{00000000-0005-0000-0000-0000EC000000}"/>
    <cellStyle name="Vírgula 4 2 2" xfId="242" xr:uid="{00000000-0005-0000-0000-0000ED000000}"/>
    <cellStyle name="Vírgula 4 3" xfId="239" xr:uid="{00000000-0005-0000-0000-0000EE000000}"/>
    <cellStyle name="Vírgula 4 4" xfId="250" xr:uid="{00000000-0005-0000-0000-0000EF000000}"/>
    <cellStyle name="Vírgula 5" xfId="37" xr:uid="{00000000-0005-0000-0000-0000F0000000}"/>
    <cellStyle name="Vírgula 5 2" xfId="145" xr:uid="{00000000-0005-0000-0000-0000F1000000}"/>
    <cellStyle name="Vírgula 5 2 2" xfId="244" xr:uid="{00000000-0005-0000-0000-0000F2000000}"/>
    <cellStyle name="Vírgula 5 3" xfId="238" xr:uid="{00000000-0005-0000-0000-0000F3000000}"/>
    <cellStyle name="Vírgula 5 4" xfId="249" xr:uid="{00000000-0005-0000-0000-0000F4000000}"/>
    <cellStyle name="Vírgula 6" xfId="189" xr:uid="{00000000-0005-0000-0000-0000F5000000}"/>
    <cellStyle name="Vírgula 6 2" xfId="245" xr:uid="{00000000-0005-0000-0000-0000F6000000}"/>
    <cellStyle name="Vírgula 7" xfId="233" xr:uid="{00000000-0005-0000-0000-0000F7000000}"/>
    <cellStyle name="Vírgula 8" xfId="75" xr:uid="{00000000-0005-0000-0000-0000F8000000}"/>
    <cellStyle name="Vírgula 8 2" xfId="241" xr:uid="{00000000-0005-0000-0000-0000F9000000}"/>
    <cellStyle name="Vírgula 9" xfId="236" xr:uid="{00000000-0005-0000-0000-0000FA000000}"/>
    <cellStyle name="Vírgula 9 2" xfId="247" xr:uid="{00000000-0005-0000-0000-0000FB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</xdr:rowOff>
    </xdr:from>
    <xdr:to>
      <xdr:col>7</xdr:col>
      <xdr:colOff>452325</xdr:colOff>
      <xdr:row>4</xdr:row>
      <xdr:rowOff>85138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A0954E71-17DD-4BC4-8954-2B89C734C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1"/>
          <a:ext cx="90000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104775</xdr:colOff>
      <xdr:row>0</xdr:row>
      <xdr:rowOff>1</xdr:rowOff>
    </xdr:from>
    <xdr:to>
      <xdr:col>21</xdr:col>
      <xdr:colOff>452325</xdr:colOff>
      <xdr:row>4</xdr:row>
      <xdr:rowOff>85138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65CA4FF-B69A-4F47-9BBD-87E57C54B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4100" y="1"/>
          <a:ext cx="90000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0</xdr:rowOff>
    </xdr:from>
    <xdr:to>
      <xdr:col>7</xdr:col>
      <xdr:colOff>538050</xdr:colOff>
      <xdr:row>4</xdr:row>
      <xdr:rowOff>85137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47349E8-1A17-4303-8F74-4B2D17E42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075" y="0"/>
          <a:ext cx="90000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0</xdr:row>
      <xdr:rowOff>19050</xdr:rowOff>
    </xdr:from>
    <xdr:to>
      <xdr:col>10</xdr:col>
      <xdr:colOff>167935</xdr:colOff>
      <xdr:row>4</xdr:row>
      <xdr:rowOff>104187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ECD4375-B9C6-4860-B9E2-92E43F3F5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19050"/>
          <a:ext cx="90136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0</xdr:row>
      <xdr:rowOff>0</xdr:rowOff>
    </xdr:from>
    <xdr:to>
      <xdr:col>8</xdr:col>
      <xdr:colOff>14175</xdr:colOff>
      <xdr:row>3</xdr:row>
      <xdr:rowOff>151812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4672C54-D102-4A5F-80FC-CAA32AD5E0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0"/>
          <a:ext cx="900000" cy="656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AE76"/>
  <sheetViews>
    <sheetView showGridLines="0" topLeftCell="A52" zoomScaleNormal="100" zoomScaleSheetLayoutView="90" workbookViewId="0">
      <selection activeCell="K36" sqref="K36"/>
    </sheetView>
  </sheetViews>
  <sheetFormatPr defaultColWidth="9.140625" defaultRowHeight="16.5" x14ac:dyDescent="0.3"/>
  <cols>
    <col min="1" max="1" width="4.140625" style="1" customWidth="1"/>
    <col min="2" max="2" width="4.140625" style="2" customWidth="1"/>
    <col min="3" max="9" width="8.28515625" style="2" customWidth="1"/>
    <col min="10" max="10" width="15.85546875" style="2" customWidth="1"/>
    <col min="11" max="11" width="8.28515625" style="2" customWidth="1"/>
    <col min="12" max="12" width="12" style="2" bestFit="1" customWidth="1"/>
    <col min="13" max="13" width="4.140625" style="2" customWidth="1"/>
    <col min="14" max="14" width="6.5703125" style="2" hidden="1" customWidth="1"/>
    <col min="15" max="16" width="4.140625" style="2" customWidth="1"/>
    <col min="17" max="23" width="8.28515625" style="2" customWidth="1"/>
    <col min="24" max="24" width="11.140625" style="2" bestFit="1" customWidth="1"/>
    <col min="25" max="25" width="8.28515625" style="2" customWidth="1"/>
    <col min="26" max="26" width="11.140625" style="2" bestFit="1" customWidth="1"/>
    <col min="27" max="28" width="4.140625" style="2" customWidth="1"/>
    <col min="29" max="29" width="15.5703125" style="2" bestFit="1" customWidth="1"/>
    <col min="30" max="30" width="16.7109375" style="2" bestFit="1" customWidth="1"/>
    <col min="31" max="16384" width="9.140625" style="2"/>
  </cols>
  <sheetData>
    <row r="1" spans="1:31" ht="12" customHeight="1" x14ac:dyDescent="0.3"/>
    <row r="2" spans="1:31" ht="12" customHeight="1" x14ac:dyDescent="0.3"/>
    <row r="3" spans="1:31" ht="12" customHeight="1" x14ac:dyDescent="0.3">
      <c r="AC3" s="260"/>
      <c r="AD3" s="260"/>
      <c r="AE3" s="260"/>
    </row>
    <row r="4" spans="1:31" ht="12" customHeight="1" x14ac:dyDescent="0.3">
      <c r="AC4" s="260"/>
      <c r="AD4" s="260"/>
      <c r="AE4" s="260"/>
    </row>
    <row r="5" spans="1:31" ht="12" customHeight="1" thickBot="1" x14ac:dyDescent="0.35"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31" ht="13.5" customHeight="1" x14ac:dyDescent="0.3">
      <c r="A6" s="3"/>
      <c r="B6" s="248" t="s">
        <v>0</v>
      </c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50"/>
      <c r="N6" s="3"/>
      <c r="O6" s="3"/>
      <c r="P6" s="248" t="s">
        <v>0</v>
      </c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50"/>
      <c r="AB6" s="4"/>
    </row>
    <row r="7" spans="1:31" ht="13.5" customHeight="1" x14ac:dyDescent="0.3">
      <c r="A7" s="3"/>
      <c r="B7" s="254" t="s">
        <v>234</v>
      </c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6"/>
      <c r="N7" s="35"/>
      <c r="O7" s="35"/>
      <c r="P7" s="254" t="str">
        <f>B7</f>
        <v>BALANÇO PATRIMONIAL EM 30 DE JUNHO DE 2021 COMPARATIVO COM 2020</v>
      </c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6"/>
      <c r="AB7" s="4"/>
      <c r="AC7" s="29"/>
      <c r="AD7" s="30"/>
      <c r="AE7" s="30"/>
    </row>
    <row r="8" spans="1:31" ht="13.5" customHeight="1" thickBot="1" x14ac:dyDescent="0.35">
      <c r="A8" s="3"/>
      <c r="B8" s="257" t="s">
        <v>1</v>
      </c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9"/>
      <c r="N8" s="3"/>
      <c r="O8" s="3"/>
      <c r="P8" s="257" t="s">
        <v>1</v>
      </c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9"/>
      <c r="AB8" s="4"/>
    </row>
    <row r="9" spans="1:31" ht="6" customHeight="1" thickBot="1" x14ac:dyDescent="0.35">
      <c r="A9" s="3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3"/>
      <c r="O9" s="3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"/>
    </row>
    <row r="10" spans="1:31" s="6" customFormat="1" ht="13.5" customHeight="1" thickBot="1" x14ac:dyDescent="0.3">
      <c r="A10" s="5"/>
      <c r="B10" s="251" t="s">
        <v>2</v>
      </c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3"/>
      <c r="N10" s="5"/>
      <c r="O10" s="5"/>
      <c r="P10" s="251" t="s">
        <v>3</v>
      </c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3"/>
    </row>
    <row r="11" spans="1:31" ht="6" customHeight="1" thickBot="1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4"/>
    </row>
    <row r="12" spans="1:31" ht="6" customHeight="1" x14ac:dyDescent="0.3">
      <c r="A12" s="3"/>
      <c r="B12" s="44"/>
      <c r="C12" s="45"/>
      <c r="D12" s="45"/>
      <c r="E12" s="45"/>
      <c r="F12" s="45"/>
      <c r="G12" s="45"/>
      <c r="H12" s="46"/>
      <c r="I12" s="46"/>
      <c r="J12" s="46"/>
      <c r="K12" s="46"/>
      <c r="L12" s="46"/>
      <c r="M12" s="47"/>
      <c r="N12" s="3"/>
      <c r="O12" s="3"/>
      <c r="P12" s="44"/>
      <c r="Q12" s="45"/>
      <c r="R12" s="45"/>
      <c r="S12" s="45"/>
      <c r="T12" s="45"/>
      <c r="U12" s="45"/>
      <c r="V12" s="45"/>
      <c r="W12" s="46"/>
      <c r="X12" s="46"/>
      <c r="Y12" s="46"/>
      <c r="Z12" s="46"/>
      <c r="AA12" s="47"/>
      <c r="AB12" s="4"/>
    </row>
    <row r="13" spans="1:31" ht="23.25" customHeight="1" x14ac:dyDescent="0.3">
      <c r="A13" s="20"/>
      <c r="B13" s="48"/>
      <c r="C13" s="7"/>
      <c r="D13" s="7"/>
      <c r="E13" s="7"/>
      <c r="F13" s="7"/>
      <c r="G13" s="7"/>
      <c r="H13" s="8"/>
      <c r="I13" s="39" t="s">
        <v>4</v>
      </c>
      <c r="J13" s="62">
        <v>44377</v>
      </c>
      <c r="K13" s="40"/>
      <c r="L13" s="62">
        <v>44196</v>
      </c>
      <c r="M13" s="49"/>
      <c r="N13" s="9"/>
      <c r="P13" s="48"/>
      <c r="Q13" s="7"/>
      <c r="R13" s="7"/>
      <c r="S13" s="7"/>
      <c r="T13" s="7"/>
      <c r="U13" s="7"/>
      <c r="V13" s="8"/>
      <c r="W13" s="39" t="s">
        <v>4</v>
      </c>
      <c r="X13" s="62">
        <f>J13</f>
        <v>44377</v>
      </c>
      <c r="Y13" s="40"/>
      <c r="Z13" s="62">
        <f>L13</f>
        <v>44196</v>
      </c>
      <c r="AA13" s="49"/>
      <c r="AB13" s="4"/>
    </row>
    <row r="14" spans="1:31" ht="12" customHeight="1" x14ac:dyDescent="0.3">
      <c r="A14" s="20"/>
      <c r="B14" s="48"/>
      <c r="C14" s="37" t="s">
        <v>5</v>
      </c>
      <c r="D14" s="37"/>
      <c r="E14" s="37"/>
      <c r="F14" s="37"/>
      <c r="G14" s="37"/>
      <c r="H14" s="37"/>
      <c r="I14" s="37"/>
      <c r="J14" s="37"/>
      <c r="K14" s="37"/>
      <c r="L14" s="37"/>
      <c r="M14" s="49"/>
      <c r="N14" s="9"/>
      <c r="P14" s="48"/>
      <c r="Q14" s="37" t="s">
        <v>6</v>
      </c>
      <c r="R14" s="37"/>
      <c r="S14" s="37"/>
      <c r="T14" s="37"/>
      <c r="U14" s="37"/>
      <c r="V14" s="37"/>
      <c r="W14" s="37"/>
      <c r="X14" s="37"/>
      <c r="Y14" s="37"/>
      <c r="Z14" s="37"/>
      <c r="AA14" s="49"/>
      <c r="AB14" s="4"/>
    </row>
    <row r="15" spans="1:31" ht="6" customHeight="1" x14ac:dyDescent="0.3">
      <c r="A15" s="20"/>
      <c r="B15" s="48"/>
      <c r="C15" s="8"/>
      <c r="D15" s="7"/>
      <c r="E15" s="7"/>
      <c r="F15" s="7"/>
      <c r="G15" s="7"/>
      <c r="H15" s="7"/>
      <c r="I15" s="7"/>
      <c r="J15" s="7"/>
      <c r="K15" s="7"/>
      <c r="L15" s="7"/>
      <c r="M15" s="49"/>
      <c r="N15" s="9"/>
      <c r="P15" s="48"/>
      <c r="Q15" s="8"/>
      <c r="R15" s="7"/>
      <c r="S15" s="7"/>
      <c r="T15" s="7"/>
      <c r="U15" s="7"/>
      <c r="V15" s="7"/>
      <c r="W15" s="7"/>
      <c r="X15" s="7"/>
      <c r="Y15" s="7"/>
      <c r="Z15" s="7"/>
      <c r="AA15" s="49"/>
      <c r="AB15" s="4"/>
    </row>
    <row r="16" spans="1:31" ht="12" customHeight="1" x14ac:dyDescent="0.3">
      <c r="A16" s="20"/>
      <c r="B16" s="48"/>
      <c r="C16" s="63" t="s">
        <v>7</v>
      </c>
      <c r="D16" s="22"/>
      <c r="E16" s="22"/>
      <c r="F16" s="22"/>
      <c r="G16" s="22"/>
      <c r="H16" s="22"/>
      <c r="I16" s="132" t="s">
        <v>8</v>
      </c>
      <c r="J16" s="184">
        <v>1055234803.3099999</v>
      </c>
      <c r="K16" s="180"/>
      <c r="L16" s="184">
        <v>1071390068.7</v>
      </c>
      <c r="M16" s="49"/>
      <c r="N16" s="9" t="s">
        <v>9</v>
      </c>
      <c r="P16" s="48"/>
      <c r="Q16" s="10" t="s">
        <v>10</v>
      </c>
      <c r="R16" s="7"/>
      <c r="S16" s="7"/>
      <c r="T16" s="7"/>
      <c r="U16" s="7"/>
      <c r="V16" s="7"/>
      <c r="W16" s="133">
        <v>16</v>
      </c>
      <c r="X16" s="180">
        <v>83933619.319999993</v>
      </c>
      <c r="Y16" s="11"/>
      <c r="Z16" s="180">
        <v>104816844.40000001</v>
      </c>
      <c r="AA16" s="49"/>
      <c r="AB16" s="4"/>
    </row>
    <row r="17" spans="1:30" ht="12" customHeight="1" x14ac:dyDescent="0.3">
      <c r="A17" s="20"/>
      <c r="B17" s="48"/>
      <c r="C17" s="42"/>
      <c r="D17" s="42"/>
      <c r="E17" s="42"/>
      <c r="F17" s="42"/>
      <c r="G17" s="42"/>
      <c r="H17" s="42"/>
      <c r="I17" s="134"/>
      <c r="J17" s="42"/>
      <c r="K17" s="42"/>
      <c r="L17" s="42"/>
      <c r="M17" s="49"/>
      <c r="N17" s="9" t="s">
        <v>11</v>
      </c>
      <c r="P17" s="48"/>
      <c r="Q17" s="10" t="s">
        <v>12</v>
      </c>
      <c r="R17" s="7"/>
      <c r="S17" s="7"/>
      <c r="T17" s="7"/>
      <c r="U17" s="7"/>
      <c r="V17" s="7"/>
      <c r="W17" s="133"/>
      <c r="X17" s="242">
        <v>0</v>
      </c>
      <c r="Y17" s="11"/>
      <c r="Z17" s="180">
        <v>554438.80000000005</v>
      </c>
      <c r="AA17" s="49"/>
      <c r="AB17" s="4"/>
    </row>
    <row r="18" spans="1:30" ht="12" customHeight="1" x14ac:dyDescent="0.3">
      <c r="A18" s="20"/>
      <c r="B18" s="48"/>
      <c r="C18" s="42"/>
      <c r="D18" s="42"/>
      <c r="E18" s="42"/>
      <c r="F18" s="42"/>
      <c r="G18" s="42"/>
      <c r="H18" s="42"/>
      <c r="I18" s="134"/>
      <c r="J18" s="42"/>
      <c r="K18" s="42"/>
      <c r="L18" s="42"/>
      <c r="M18" s="49"/>
      <c r="N18" s="9" t="s">
        <v>13</v>
      </c>
      <c r="P18" s="48"/>
      <c r="Q18" s="10" t="s">
        <v>14</v>
      </c>
      <c r="R18" s="7"/>
      <c r="S18" s="7"/>
      <c r="T18" s="7"/>
      <c r="U18" s="7"/>
      <c r="V18" s="7"/>
      <c r="W18" s="132"/>
      <c r="X18" s="180">
        <v>2001848.33</v>
      </c>
      <c r="Y18" s="11"/>
      <c r="Z18" s="180">
        <v>2001848.33</v>
      </c>
      <c r="AA18" s="49"/>
      <c r="AB18" s="4"/>
      <c r="AD18" s="27"/>
    </row>
    <row r="19" spans="1:30" ht="12" customHeight="1" x14ac:dyDescent="0.3">
      <c r="A19" s="20"/>
      <c r="B19" s="48"/>
      <c r="C19" s="63" t="s">
        <v>15</v>
      </c>
      <c r="D19" s="22"/>
      <c r="E19" s="22"/>
      <c r="F19" s="22"/>
      <c r="G19" s="22"/>
      <c r="H19" s="22"/>
      <c r="I19" s="132" t="s">
        <v>16</v>
      </c>
      <c r="J19" s="184">
        <v>176127154.03</v>
      </c>
      <c r="K19" s="22"/>
      <c r="L19" s="184">
        <v>200373779.91</v>
      </c>
      <c r="M19" s="49"/>
      <c r="N19" s="9" t="s">
        <v>17</v>
      </c>
      <c r="P19" s="48"/>
      <c r="Q19" s="10" t="s">
        <v>18</v>
      </c>
      <c r="R19" s="7"/>
      <c r="S19" s="7"/>
      <c r="T19" s="7"/>
      <c r="U19" s="7"/>
      <c r="V19" s="7"/>
      <c r="W19" s="132"/>
      <c r="X19" s="180">
        <v>15376164.77</v>
      </c>
      <c r="Y19" s="11"/>
      <c r="Z19" s="180">
        <v>18713498.239999998</v>
      </c>
      <c r="AA19" s="49"/>
      <c r="AB19" s="4"/>
    </row>
    <row r="20" spans="1:30" ht="12" customHeight="1" x14ac:dyDescent="0.3">
      <c r="A20" s="20"/>
      <c r="B20" s="48"/>
      <c r="C20" s="23"/>
      <c r="D20" s="22"/>
      <c r="E20" s="22"/>
      <c r="F20" s="22"/>
      <c r="G20" s="22"/>
      <c r="H20" s="22"/>
      <c r="I20" s="132"/>
      <c r="J20" s="180"/>
      <c r="K20" s="22"/>
      <c r="L20" s="33"/>
      <c r="M20" s="49" t="s">
        <v>19</v>
      </c>
      <c r="N20" s="9" t="s">
        <v>20</v>
      </c>
      <c r="P20" s="48"/>
      <c r="Q20" s="10" t="s">
        <v>21</v>
      </c>
      <c r="R20" s="7"/>
      <c r="S20" s="7"/>
      <c r="T20" s="7"/>
      <c r="U20" s="7"/>
      <c r="V20" s="7"/>
      <c r="W20" s="132"/>
      <c r="X20" s="180">
        <v>126224387.26000001</v>
      </c>
      <c r="Y20" s="11"/>
      <c r="Z20" s="180">
        <v>95760255.629999995</v>
      </c>
      <c r="AA20" s="49"/>
      <c r="AB20" s="4"/>
    </row>
    <row r="21" spans="1:30" ht="12" customHeight="1" x14ac:dyDescent="0.3">
      <c r="A21" s="20"/>
      <c r="B21" s="48"/>
      <c r="C21" s="23"/>
      <c r="D21" s="22"/>
      <c r="E21" s="22"/>
      <c r="F21" s="22"/>
      <c r="G21" s="22"/>
      <c r="H21" s="22"/>
      <c r="I21" s="101"/>
      <c r="J21" s="180"/>
      <c r="K21" s="22"/>
      <c r="L21" s="22"/>
      <c r="M21" s="49"/>
      <c r="N21" s="9" t="s">
        <v>22</v>
      </c>
      <c r="P21" s="48"/>
      <c r="Q21" s="10" t="s">
        <v>23</v>
      </c>
      <c r="R21" s="7"/>
      <c r="S21" s="7"/>
      <c r="T21" s="7"/>
      <c r="U21" s="7"/>
      <c r="V21" s="7"/>
      <c r="W21" s="133">
        <v>17</v>
      </c>
      <c r="X21" s="180">
        <v>114583874.56999999</v>
      </c>
      <c r="Y21" s="11"/>
      <c r="Z21" s="180">
        <v>120792254.86</v>
      </c>
      <c r="AA21" s="49"/>
      <c r="AB21" s="4"/>
      <c r="AC21" s="136"/>
    </row>
    <row r="22" spans="1:30" ht="12" customHeight="1" x14ac:dyDescent="0.3">
      <c r="A22" s="20"/>
      <c r="B22" s="48"/>
      <c r="C22" s="63" t="s">
        <v>24</v>
      </c>
      <c r="D22" s="22"/>
      <c r="E22" s="22"/>
      <c r="F22" s="22"/>
      <c r="G22" s="22"/>
      <c r="H22" s="22"/>
      <c r="I22" s="132"/>
      <c r="J22" s="184">
        <v>72009.17</v>
      </c>
      <c r="K22" s="22"/>
      <c r="L22" s="184">
        <v>68434.78</v>
      </c>
      <c r="M22" s="49"/>
      <c r="N22" s="9" t="s">
        <v>25</v>
      </c>
      <c r="P22" s="48"/>
      <c r="Q22" s="10" t="s">
        <v>26</v>
      </c>
      <c r="W22" s="133">
        <v>17</v>
      </c>
      <c r="X22" s="180">
        <v>177168.16515230015</v>
      </c>
      <c r="Y22" s="11"/>
      <c r="Z22" s="180">
        <v>22591909.489999998</v>
      </c>
      <c r="AA22" s="49"/>
      <c r="AB22" s="4"/>
      <c r="AC22" s="136"/>
    </row>
    <row r="23" spans="1:30" ht="12" customHeight="1" x14ac:dyDescent="0.3">
      <c r="A23" s="20"/>
      <c r="B23" s="48"/>
      <c r="C23" s="34"/>
      <c r="D23" s="22"/>
      <c r="E23" s="22"/>
      <c r="F23" s="22"/>
      <c r="G23" s="22"/>
      <c r="H23" s="22"/>
      <c r="I23" s="132"/>
      <c r="J23" s="180"/>
      <c r="K23" s="22"/>
      <c r="L23" s="33"/>
      <c r="M23" s="49"/>
      <c r="N23" s="9" t="s">
        <v>27</v>
      </c>
      <c r="P23" s="48"/>
      <c r="Q23" s="10" t="s">
        <v>28</v>
      </c>
      <c r="R23" s="7"/>
      <c r="S23" s="7"/>
      <c r="T23" s="7"/>
      <c r="U23" s="7"/>
      <c r="V23" s="7"/>
      <c r="W23" s="55"/>
      <c r="X23" s="180">
        <v>45639902.869999997</v>
      </c>
      <c r="Y23" s="11"/>
      <c r="Z23" s="180">
        <v>41513956.82</v>
      </c>
      <c r="AA23" s="49"/>
      <c r="AB23" s="4"/>
    </row>
    <row r="24" spans="1:30" s="223" customFormat="1" ht="12" customHeight="1" x14ac:dyDescent="0.3">
      <c r="A24" s="20"/>
      <c r="B24" s="225"/>
      <c r="C24" s="34"/>
      <c r="D24" s="22"/>
      <c r="E24" s="22"/>
      <c r="F24" s="22"/>
      <c r="G24" s="22"/>
      <c r="H24" s="22"/>
      <c r="I24" s="132"/>
      <c r="J24" s="180"/>
      <c r="K24" s="22"/>
      <c r="L24" s="33"/>
      <c r="M24" s="49"/>
      <c r="N24" s="9"/>
      <c r="P24" s="225"/>
      <c r="Q24" s="10" t="s">
        <v>241</v>
      </c>
      <c r="R24" s="7"/>
      <c r="S24" s="7"/>
      <c r="T24" s="7"/>
      <c r="U24" s="7"/>
      <c r="V24" s="7"/>
      <c r="W24" s="55"/>
      <c r="X24" s="180">
        <v>718289.2</v>
      </c>
      <c r="Y24" s="11"/>
      <c r="Z24" s="242">
        <v>0</v>
      </c>
      <c r="AA24" s="49"/>
      <c r="AB24" s="4"/>
    </row>
    <row r="25" spans="1:30" ht="12" customHeight="1" x14ac:dyDescent="0.3">
      <c r="A25" s="20"/>
      <c r="B25" s="48"/>
      <c r="C25" s="42"/>
      <c r="D25" s="42"/>
      <c r="E25" s="42"/>
      <c r="F25" s="42"/>
      <c r="G25" s="42"/>
      <c r="H25" s="42"/>
      <c r="I25" s="134"/>
      <c r="J25" s="180"/>
      <c r="K25" s="42"/>
      <c r="L25" s="42"/>
      <c r="M25" s="49" t="s">
        <v>19</v>
      </c>
      <c r="N25" s="9" t="s">
        <v>29</v>
      </c>
      <c r="P25" s="48"/>
      <c r="Q25" s="10" t="s">
        <v>243</v>
      </c>
      <c r="R25" s="7"/>
      <c r="S25" s="7"/>
      <c r="T25" s="7"/>
      <c r="U25" s="7"/>
      <c r="V25" s="7"/>
      <c r="W25" s="55"/>
      <c r="X25" s="180">
        <v>9870063.4000000004</v>
      </c>
      <c r="Y25" s="11"/>
      <c r="Z25" s="180">
        <v>13991167.779999999</v>
      </c>
      <c r="AA25" s="49"/>
      <c r="AB25" s="4"/>
      <c r="AD25" s="28"/>
    </row>
    <row r="26" spans="1:30" ht="12" customHeight="1" x14ac:dyDescent="0.3">
      <c r="A26" s="20"/>
      <c r="B26" s="48"/>
      <c r="C26" s="63" t="s">
        <v>30</v>
      </c>
      <c r="D26" s="22"/>
      <c r="E26" s="22"/>
      <c r="F26" s="22"/>
      <c r="G26" s="22"/>
      <c r="H26" s="22"/>
      <c r="I26" s="132"/>
      <c r="J26" s="180"/>
      <c r="K26" s="22"/>
      <c r="L26" s="60"/>
      <c r="M26" s="49"/>
      <c r="N26" s="9" t="s">
        <v>31</v>
      </c>
      <c r="P26" s="48"/>
      <c r="Q26" s="10" t="s">
        <v>32</v>
      </c>
      <c r="R26" s="7"/>
      <c r="S26" s="7"/>
      <c r="T26" s="7"/>
      <c r="U26" s="7"/>
      <c r="V26" s="7"/>
      <c r="W26" s="55"/>
      <c r="X26" s="242">
        <v>0</v>
      </c>
      <c r="Y26" s="11"/>
      <c r="Z26" s="180">
        <v>188884211.90000001</v>
      </c>
      <c r="AA26" s="49"/>
      <c r="AB26" s="4"/>
    </row>
    <row r="27" spans="1:30" ht="12" customHeight="1" x14ac:dyDescent="0.3">
      <c r="A27" s="20"/>
      <c r="B27" s="48"/>
      <c r="C27" s="82" t="s">
        <v>33</v>
      </c>
      <c r="D27" s="3"/>
      <c r="E27" s="22"/>
      <c r="F27" s="22"/>
      <c r="G27" s="22"/>
      <c r="H27" s="22"/>
      <c r="I27" s="132"/>
      <c r="J27" s="180">
        <v>21024143.210000001</v>
      </c>
      <c r="K27" s="22"/>
      <c r="L27" s="180">
        <v>6348201.5899999999</v>
      </c>
      <c r="M27" s="49"/>
      <c r="N27" s="9" t="s">
        <v>34</v>
      </c>
      <c r="P27" s="48"/>
      <c r="Q27" s="10" t="s">
        <v>35</v>
      </c>
      <c r="R27" s="7"/>
      <c r="S27" s="7"/>
      <c r="T27" s="7"/>
      <c r="U27" s="7"/>
      <c r="V27" s="7"/>
      <c r="W27" s="92"/>
      <c r="X27" s="180">
        <v>6526972.7999999998</v>
      </c>
      <c r="Y27" s="11"/>
      <c r="Z27" s="180">
        <v>22454685.759999998</v>
      </c>
      <c r="AA27" s="49"/>
      <c r="AB27" s="4"/>
    </row>
    <row r="28" spans="1:30" ht="12" customHeight="1" x14ac:dyDescent="0.3">
      <c r="A28" s="20"/>
      <c r="B28" s="48"/>
      <c r="C28" s="82" t="s">
        <v>36</v>
      </c>
      <c r="D28" s="3"/>
      <c r="E28" s="22"/>
      <c r="F28" s="22"/>
      <c r="G28" s="22"/>
      <c r="H28" s="22"/>
      <c r="I28" s="132"/>
      <c r="J28" s="180">
        <v>169418.78</v>
      </c>
      <c r="K28" s="22"/>
      <c r="L28" s="180">
        <v>155784.62</v>
      </c>
      <c r="M28" s="49"/>
      <c r="N28" s="9"/>
      <c r="P28" s="48"/>
      <c r="Q28" s="10" t="s">
        <v>37</v>
      </c>
      <c r="R28" s="7"/>
      <c r="S28" s="7"/>
      <c r="T28" s="7"/>
      <c r="U28" s="7"/>
      <c r="V28" s="7"/>
      <c r="W28" s="55"/>
      <c r="X28" s="180">
        <f>10636113.2-X22</f>
        <v>10458945.034847699</v>
      </c>
      <c r="Y28" s="7"/>
      <c r="Z28" s="180">
        <v>15118479.739999998</v>
      </c>
      <c r="AA28" s="49"/>
      <c r="AB28" s="4"/>
    </row>
    <row r="29" spans="1:30" ht="12" customHeight="1" x14ac:dyDescent="0.3">
      <c r="A29" s="20"/>
      <c r="B29" s="48"/>
      <c r="C29" s="82" t="s">
        <v>38</v>
      </c>
      <c r="D29" s="3"/>
      <c r="E29" s="22"/>
      <c r="F29" s="22"/>
      <c r="G29" s="22"/>
      <c r="H29" s="22"/>
      <c r="I29" s="132"/>
      <c r="J29" s="180">
        <v>224573.69</v>
      </c>
      <c r="K29" s="22"/>
      <c r="L29" s="180">
        <v>227480.27</v>
      </c>
      <c r="M29" s="49"/>
      <c r="N29" s="9" t="s">
        <v>39</v>
      </c>
      <c r="P29" s="48"/>
      <c r="Q29" s="10"/>
      <c r="R29" s="7"/>
      <c r="S29" s="7"/>
      <c r="T29" s="7"/>
      <c r="U29" s="7"/>
      <c r="V29" s="7"/>
      <c r="W29" s="55"/>
      <c r="X29" s="7"/>
      <c r="Y29" s="7"/>
      <c r="Z29" s="11"/>
      <c r="AA29" s="49" t="s">
        <v>19</v>
      </c>
      <c r="AB29" s="4"/>
    </row>
    <row r="30" spans="1:30" ht="12" customHeight="1" x14ac:dyDescent="0.3">
      <c r="A30" s="20"/>
      <c r="B30" s="48"/>
      <c r="C30" s="82" t="s">
        <v>40</v>
      </c>
      <c r="D30" s="3"/>
      <c r="E30" s="22"/>
      <c r="F30" s="22"/>
      <c r="G30" s="22"/>
      <c r="H30" s="22"/>
      <c r="I30" s="132" t="s">
        <v>41</v>
      </c>
      <c r="J30" s="180">
        <v>27953339.09</v>
      </c>
      <c r="K30" s="22"/>
      <c r="L30" s="180">
        <v>28145334.659999996</v>
      </c>
      <c r="M30" s="49"/>
      <c r="N30" s="9"/>
      <c r="P30" s="48"/>
      <c r="Q30" s="37" t="s">
        <v>42</v>
      </c>
      <c r="R30" s="37"/>
      <c r="S30" s="37"/>
      <c r="T30" s="37"/>
      <c r="U30" s="37"/>
      <c r="V30" s="37"/>
      <c r="W30" s="56"/>
      <c r="X30" s="185">
        <f>SUM(X16:X29)</f>
        <v>415511235.71999997</v>
      </c>
      <c r="Y30" s="54"/>
      <c r="Z30" s="185">
        <f>SUM(Z16:Z28)</f>
        <v>647193551.75</v>
      </c>
      <c r="AA30" s="49"/>
      <c r="AB30" s="4"/>
    </row>
    <row r="31" spans="1:30" ht="12" customHeight="1" x14ac:dyDescent="0.3">
      <c r="A31" s="20"/>
      <c r="B31" s="48"/>
      <c r="C31" s="82" t="s">
        <v>43</v>
      </c>
      <c r="D31" s="3"/>
      <c r="E31" s="22"/>
      <c r="F31" s="22"/>
      <c r="G31" s="22"/>
      <c r="H31" s="22"/>
      <c r="I31" s="132" t="s">
        <v>44</v>
      </c>
      <c r="J31" s="180">
        <v>9302360.75</v>
      </c>
      <c r="K31" s="22"/>
      <c r="L31" s="180">
        <v>6048905.7999999998</v>
      </c>
      <c r="M31" s="49" t="s">
        <v>19</v>
      </c>
      <c r="N31" s="9"/>
      <c r="P31" s="48"/>
      <c r="Q31" s="7"/>
      <c r="R31" s="7"/>
      <c r="S31" s="7"/>
      <c r="T31" s="7"/>
      <c r="U31" s="7"/>
      <c r="V31" s="7"/>
      <c r="W31" s="55"/>
      <c r="X31" s="7"/>
      <c r="Y31" s="7"/>
      <c r="Z31" s="7"/>
      <c r="AA31" s="49"/>
      <c r="AB31" s="4"/>
    </row>
    <row r="32" spans="1:30" ht="12" customHeight="1" x14ac:dyDescent="0.3">
      <c r="A32" s="20"/>
      <c r="B32" s="48"/>
      <c r="J32" s="180"/>
      <c r="M32" s="49"/>
      <c r="N32" s="9"/>
      <c r="P32" s="48"/>
      <c r="Q32" s="7"/>
      <c r="R32" s="7"/>
      <c r="S32" s="7"/>
      <c r="T32" s="7"/>
      <c r="U32" s="7"/>
      <c r="V32" s="7"/>
      <c r="W32" s="55"/>
      <c r="X32" s="7"/>
      <c r="Y32" s="7"/>
      <c r="Z32" s="7"/>
      <c r="AA32" s="49"/>
      <c r="AB32" s="4"/>
    </row>
    <row r="33" spans="1:29" ht="12" customHeight="1" x14ac:dyDescent="0.3">
      <c r="A33" s="20"/>
      <c r="B33" s="48"/>
      <c r="C33" s="63" t="s">
        <v>45</v>
      </c>
      <c r="D33" s="3"/>
      <c r="E33" s="14"/>
      <c r="F33" s="14"/>
      <c r="G33" s="14"/>
      <c r="H33" s="14"/>
      <c r="I33" s="55"/>
      <c r="J33" s="184">
        <f>SUM(J27:J31)</f>
        <v>58673835.520000003</v>
      </c>
      <c r="K33" s="184"/>
      <c r="L33" s="184">
        <v>40925706.93999999</v>
      </c>
      <c r="M33" s="49"/>
      <c r="N33" s="9"/>
      <c r="P33" s="48"/>
      <c r="Q33" s="7"/>
      <c r="R33" s="7"/>
      <c r="S33" s="7"/>
      <c r="T33" s="7"/>
      <c r="U33" s="7"/>
      <c r="V33" s="7"/>
      <c r="W33" s="55"/>
      <c r="X33" s="7"/>
      <c r="Y33" s="7"/>
      <c r="Z33" s="7"/>
      <c r="AA33" s="49"/>
      <c r="AB33" s="4"/>
    </row>
    <row r="34" spans="1:29" ht="12" customHeight="1" x14ac:dyDescent="0.3">
      <c r="A34" s="20"/>
      <c r="B34" s="48"/>
      <c r="C34" s="32"/>
      <c r="D34" s="32"/>
      <c r="E34" s="32"/>
      <c r="F34" s="32"/>
      <c r="G34" s="32"/>
      <c r="H34" s="32"/>
      <c r="I34" s="93"/>
      <c r="J34" s="180"/>
      <c r="K34" s="32"/>
      <c r="L34" s="32"/>
      <c r="M34" s="49"/>
      <c r="N34" s="9" t="s">
        <v>46</v>
      </c>
      <c r="P34" s="48"/>
      <c r="Q34" s="37" t="s">
        <v>47</v>
      </c>
      <c r="R34" s="37"/>
      <c r="S34" s="37"/>
      <c r="T34" s="37"/>
      <c r="U34" s="37"/>
      <c r="V34" s="37"/>
      <c r="W34" s="56"/>
      <c r="X34" s="37"/>
      <c r="Y34" s="37"/>
      <c r="Z34" s="37"/>
      <c r="AA34" s="53"/>
      <c r="AB34"/>
      <c r="AC34"/>
    </row>
    <row r="35" spans="1:29" ht="12" customHeight="1" x14ac:dyDescent="0.3">
      <c r="A35" s="20"/>
      <c r="B35" s="48"/>
      <c r="C35" s="63" t="s">
        <v>48</v>
      </c>
      <c r="D35" s="22"/>
      <c r="E35" s="22"/>
      <c r="F35" s="22"/>
      <c r="G35" s="22"/>
      <c r="H35" s="22"/>
      <c r="I35" s="55"/>
      <c r="J35" s="184">
        <v>123324.17</v>
      </c>
      <c r="K35" s="22"/>
      <c r="L35" s="184">
        <v>2311745.92</v>
      </c>
      <c r="M35" s="49"/>
      <c r="N35" s="9" t="s">
        <v>49</v>
      </c>
      <c r="P35" s="48"/>
      <c r="Q35" s="10"/>
      <c r="R35" s="7"/>
      <c r="S35" s="7"/>
      <c r="T35" s="7"/>
      <c r="U35" s="7"/>
      <c r="V35" s="7"/>
      <c r="W35" s="55"/>
      <c r="X35" s="59"/>
      <c r="Y35" s="11"/>
      <c r="Z35" s="59"/>
      <c r="AA35" s="49"/>
      <c r="AB35" s="4"/>
    </row>
    <row r="36" spans="1:29" ht="12" customHeight="1" x14ac:dyDescent="0.3">
      <c r="A36" s="20"/>
      <c r="B36" s="48"/>
      <c r="C36" s="12"/>
      <c r="D36" s="7"/>
      <c r="E36" s="7"/>
      <c r="F36" s="7"/>
      <c r="G36" s="7"/>
      <c r="H36" s="7"/>
      <c r="I36" s="55"/>
      <c r="J36" s="11"/>
      <c r="K36" s="7"/>
      <c r="L36" s="11"/>
      <c r="M36" s="49"/>
      <c r="N36" s="9" t="s">
        <v>50</v>
      </c>
      <c r="P36" s="48"/>
      <c r="Q36" s="10"/>
      <c r="R36" s="7"/>
      <c r="S36" s="7"/>
      <c r="T36" s="7"/>
      <c r="U36" s="7"/>
      <c r="V36" s="7"/>
      <c r="W36" s="133"/>
      <c r="X36" s="186"/>
      <c r="Y36" s="11"/>
      <c r="Z36" s="180"/>
      <c r="AA36" s="49"/>
      <c r="AB36" s="4"/>
      <c r="AC36" s="26"/>
    </row>
    <row r="37" spans="1:29" ht="12" customHeight="1" x14ac:dyDescent="0.3">
      <c r="A37" s="20"/>
      <c r="B37" s="48"/>
      <c r="C37" s="24"/>
      <c r="D37" s="24"/>
      <c r="E37" s="24"/>
      <c r="F37" s="24"/>
      <c r="G37" s="24"/>
      <c r="H37" s="24"/>
      <c r="I37" s="93"/>
      <c r="J37" s="24"/>
      <c r="K37" s="24"/>
      <c r="L37" s="24"/>
      <c r="M37" s="49"/>
      <c r="N37" s="9" t="s">
        <v>51</v>
      </c>
      <c r="P37" s="48"/>
      <c r="Q37" s="10" t="s">
        <v>52</v>
      </c>
      <c r="R37" s="24"/>
      <c r="S37" s="7"/>
      <c r="T37" s="7"/>
      <c r="U37" s="7"/>
      <c r="V37" s="7"/>
      <c r="W37" s="133">
        <v>12</v>
      </c>
      <c r="X37" s="180">
        <v>45485860.169999994</v>
      </c>
      <c r="Z37" s="180">
        <v>53348573.419999994</v>
      </c>
      <c r="AA37" s="49"/>
      <c r="AB37" s="4"/>
      <c r="AC37" s="26"/>
    </row>
    <row r="38" spans="1:29" ht="12" customHeight="1" x14ac:dyDescent="0.3">
      <c r="A38" s="20"/>
      <c r="B38" s="48"/>
      <c r="C38" s="37" t="s">
        <v>53</v>
      </c>
      <c r="D38" s="37"/>
      <c r="E38" s="37"/>
      <c r="F38" s="37"/>
      <c r="G38" s="37"/>
      <c r="H38" s="37"/>
      <c r="I38" s="56"/>
      <c r="J38" s="185">
        <f>J35+J33+J22+J19+J16</f>
        <v>1290231126.2</v>
      </c>
      <c r="K38" s="54"/>
      <c r="L38" s="185">
        <f>L35+L33+L22+L19+L16</f>
        <v>1315069736.25</v>
      </c>
      <c r="M38" s="49"/>
      <c r="N38" s="9" t="s">
        <v>54</v>
      </c>
      <c r="P38" s="48"/>
      <c r="Q38" s="10" t="s">
        <v>55</v>
      </c>
      <c r="R38" s="7"/>
      <c r="S38" s="7"/>
      <c r="T38" s="7"/>
      <c r="U38" s="7"/>
      <c r="V38" s="7"/>
      <c r="W38" s="133">
        <v>17</v>
      </c>
      <c r="X38" s="180">
        <v>1430047.63</v>
      </c>
      <c r="Z38" s="180">
        <v>4037914.69</v>
      </c>
      <c r="AA38" s="49"/>
      <c r="AB38" s="4"/>
      <c r="AC38" s="26"/>
    </row>
    <row r="39" spans="1:29" ht="12" hidden="1" customHeight="1" x14ac:dyDescent="0.3">
      <c r="A39" s="20"/>
      <c r="B39" s="48"/>
      <c r="C39" s="24"/>
      <c r="D39" s="24"/>
      <c r="E39" s="24"/>
      <c r="F39" s="24"/>
      <c r="G39" s="24"/>
      <c r="H39" s="24"/>
      <c r="I39" s="93"/>
      <c r="J39" s="24"/>
      <c r="K39" s="24"/>
      <c r="L39" s="24"/>
      <c r="M39" s="49"/>
      <c r="N39" s="9" t="s">
        <v>56</v>
      </c>
      <c r="P39" s="48"/>
      <c r="Q39" s="10" t="s">
        <v>57</v>
      </c>
      <c r="R39" s="7"/>
      <c r="S39" s="7"/>
      <c r="T39" s="7"/>
      <c r="U39" s="7"/>
      <c r="V39" s="7"/>
      <c r="W39" s="55"/>
      <c r="X39" s="59"/>
      <c r="Z39" s="59"/>
      <c r="AA39" s="49"/>
      <c r="AB39" s="4"/>
      <c r="AC39" s="26"/>
    </row>
    <row r="40" spans="1:29" ht="12" customHeight="1" x14ac:dyDescent="0.3">
      <c r="A40" s="20"/>
      <c r="B40" s="48"/>
      <c r="C40" s="24"/>
      <c r="D40" s="24"/>
      <c r="E40" s="24"/>
      <c r="F40" s="24"/>
      <c r="G40" s="24"/>
      <c r="H40" s="24"/>
      <c r="I40" s="93"/>
      <c r="J40" s="24"/>
      <c r="K40" s="24"/>
      <c r="L40" s="24"/>
      <c r="M40" s="49" t="s">
        <v>19</v>
      </c>
      <c r="N40" s="9" t="s">
        <v>58</v>
      </c>
      <c r="P40" s="48"/>
      <c r="Q40" s="10" t="s">
        <v>243</v>
      </c>
      <c r="R40" s="7"/>
      <c r="S40" s="7"/>
      <c r="T40" s="7"/>
      <c r="U40" s="7"/>
      <c r="V40" s="7"/>
      <c r="W40" s="55"/>
      <c r="X40" s="180">
        <v>821699.83</v>
      </c>
      <c r="Z40" s="180">
        <v>772109.82</v>
      </c>
      <c r="AA40" s="49"/>
      <c r="AB40" s="4"/>
      <c r="AC40" s="26"/>
    </row>
    <row r="41" spans="1:29" s="223" customFormat="1" ht="12" customHeight="1" x14ac:dyDescent="0.3">
      <c r="A41" s="20"/>
      <c r="B41" s="225"/>
      <c r="C41" s="24"/>
      <c r="D41" s="24"/>
      <c r="E41" s="24"/>
      <c r="F41" s="24"/>
      <c r="G41" s="24"/>
      <c r="H41" s="24"/>
      <c r="I41" s="93"/>
      <c r="J41" s="24"/>
      <c r="K41" s="24"/>
      <c r="L41" s="24"/>
      <c r="M41" s="49"/>
      <c r="N41" s="9"/>
      <c r="P41" s="225"/>
      <c r="Q41" s="10" t="s">
        <v>241</v>
      </c>
      <c r="R41" s="7"/>
      <c r="S41" s="7"/>
      <c r="T41" s="7"/>
      <c r="U41" s="7"/>
      <c r="V41" s="7"/>
      <c r="W41" s="243">
        <v>18</v>
      </c>
      <c r="X41" s="180">
        <v>13715707.52</v>
      </c>
      <c r="Z41" s="242">
        <v>0</v>
      </c>
      <c r="AA41" s="49"/>
      <c r="AB41" s="4"/>
      <c r="AC41" s="26"/>
    </row>
    <row r="42" spans="1:29" ht="12" customHeight="1" x14ac:dyDescent="0.3">
      <c r="A42" s="20"/>
      <c r="B42" s="48"/>
      <c r="C42" s="24"/>
      <c r="D42" s="24"/>
      <c r="E42" s="24"/>
      <c r="F42" s="24"/>
      <c r="G42" s="24"/>
      <c r="H42" s="24"/>
      <c r="I42" s="93"/>
      <c r="J42" s="24"/>
      <c r="K42" s="24"/>
      <c r="L42" s="24"/>
      <c r="M42" s="49"/>
      <c r="N42" s="9" t="s">
        <v>59</v>
      </c>
      <c r="P42" s="48"/>
      <c r="Q42" s="10"/>
      <c r="R42" s="7"/>
      <c r="S42" s="7"/>
      <c r="T42" s="7"/>
      <c r="U42" s="7"/>
      <c r="V42" s="7"/>
      <c r="W42" s="57"/>
      <c r="X42" s="11"/>
      <c r="Y42" s="11"/>
      <c r="Z42" s="11"/>
      <c r="AA42" s="49"/>
      <c r="AB42" s="4"/>
    </row>
    <row r="43" spans="1:29" ht="12" customHeight="1" x14ac:dyDescent="0.3">
      <c r="A43" s="20"/>
      <c r="B43" s="48"/>
      <c r="C43" s="37" t="s">
        <v>60</v>
      </c>
      <c r="D43" s="37"/>
      <c r="E43" s="37"/>
      <c r="F43" s="37"/>
      <c r="G43" s="37"/>
      <c r="H43" s="37"/>
      <c r="I43" s="56"/>
      <c r="J43" s="37"/>
      <c r="K43" s="37"/>
      <c r="L43" s="37"/>
      <c r="M43" s="49"/>
      <c r="N43" s="9"/>
      <c r="P43" s="48"/>
      <c r="Q43" s="37" t="s">
        <v>61</v>
      </c>
      <c r="R43" s="37"/>
      <c r="S43" s="37"/>
      <c r="T43" s="37"/>
      <c r="U43" s="37"/>
      <c r="V43" s="56"/>
      <c r="W43" s="37"/>
      <c r="X43" s="185">
        <f>SUM(X37:X42)</f>
        <v>61453315.149999991</v>
      </c>
      <c r="Y43" s="185">
        <f>SUM(Y36:Y41)</f>
        <v>0</v>
      </c>
      <c r="Z43" s="185">
        <f>SUM(Z36:Z41)</f>
        <v>58158597.929999992</v>
      </c>
      <c r="AA43" s="49"/>
      <c r="AB43" s="4"/>
    </row>
    <row r="44" spans="1:29" ht="12" customHeight="1" x14ac:dyDescent="0.3">
      <c r="A44" s="20"/>
      <c r="B44" s="48"/>
      <c r="C44" s="7"/>
      <c r="D44" s="7"/>
      <c r="E44" s="7"/>
      <c r="F44" s="7"/>
      <c r="G44" s="7"/>
      <c r="H44" s="7"/>
      <c r="I44" s="55"/>
      <c r="J44" s="13"/>
      <c r="K44" s="7"/>
      <c r="L44" s="13"/>
      <c r="M44" s="49"/>
      <c r="N44" s="9" t="s">
        <v>62</v>
      </c>
      <c r="P44" s="48"/>
      <c r="Q44" s="7"/>
      <c r="R44" s="7"/>
      <c r="S44" s="7"/>
      <c r="T44" s="7"/>
      <c r="U44" s="7"/>
      <c r="V44" s="7"/>
      <c r="W44" s="202"/>
      <c r="X44" s="7"/>
      <c r="Y44" s="7"/>
      <c r="Z44" s="7"/>
      <c r="AA44" s="49" t="s">
        <v>19</v>
      </c>
      <c r="AB44" s="4"/>
    </row>
    <row r="45" spans="1:29" ht="12" customHeight="1" x14ac:dyDescent="0.3">
      <c r="A45" s="20"/>
      <c r="B45" s="48"/>
      <c r="C45" s="63" t="s">
        <v>63</v>
      </c>
      <c r="D45" s="22"/>
      <c r="E45" s="22"/>
      <c r="F45" s="22"/>
      <c r="G45" s="22"/>
      <c r="H45" s="22"/>
      <c r="I45" s="132"/>
      <c r="J45" s="60"/>
      <c r="K45" s="22"/>
      <c r="L45" s="60"/>
      <c r="M45" s="49"/>
      <c r="N45" s="9"/>
      <c r="P45" s="48"/>
      <c r="Q45" s="7"/>
      <c r="R45" s="7"/>
      <c r="S45" s="7"/>
      <c r="T45" s="7"/>
      <c r="U45" s="7"/>
      <c r="V45" s="7"/>
      <c r="W45" s="58"/>
      <c r="X45" s="7"/>
      <c r="Y45" s="7"/>
      <c r="Z45" s="7"/>
      <c r="AA45" s="49"/>
      <c r="AB45" s="4"/>
    </row>
    <row r="46" spans="1:29" ht="12" customHeight="1" x14ac:dyDescent="0.3">
      <c r="A46" s="20"/>
      <c r="B46" s="48"/>
      <c r="C46" s="34" t="s">
        <v>64</v>
      </c>
      <c r="D46" s="22"/>
      <c r="E46" s="22"/>
      <c r="F46" s="22"/>
      <c r="G46" s="22"/>
      <c r="H46" s="22"/>
      <c r="I46" s="133">
        <v>11</v>
      </c>
      <c r="J46" s="180">
        <v>53725088.520000003</v>
      </c>
      <c r="K46" s="22"/>
      <c r="L46" s="180">
        <v>58746788.57</v>
      </c>
      <c r="M46" s="49" t="s">
        <v>19</v>
      </c>
      <c r="N46" s="9"/>
      <c r="P46" s="48"/>
      <c r="Q46" s="7"/>
      <c r="R46" s="7"/>
      <c r="S46" s="7"/>
      <c r="T46" s="7"/>
      <c r="U46" s="7"/>
      <c r="V46" s="7"/>
      <c r="W46" s="58"/>
      <c r="X46" s="7"/>
      <c r="Y46" s="7"/>
      <c r="Z46" s="7"/>
      <c r="AA46" s="49"/>
      <c r="AB46" s="4"/>
    </row>
    <row r="47" spans="1:29" ht="12" customHeight="1" x14ac:dyDescent="0.3">
      <c r="A47" s="20"/>
      <c r="B47" s="48"/>
      <c r="C47" s="34" t="s">
        <v>65</v>
      </c>
      <c r="D47" s="22"/>
      <c r="E47" s="22"/>
      <c r="F47" s="22"/>
      <c r="G47" s="22"/>
      <c r="H47" s="22"/>
      <c r="I47" s="133">
        <v>11</v>
      </c>
      <c r="J47" s="180">
        <v>19345351.870000001</v>
      </c>
      <c r="K47" s="22"/>
      <c r="L47" s="180">
        <v>21157483.879999999</v>
      </c>
      <c r="M47" s="49"/>
      <c r="N47" s="9"/>
      <c r="P47" s="48"/>
      <c r="Q47" s="37" t="s">
        <v>66</v>
      </c>
      <c r="R47" s="37"/>
      <c r="S47" s="37"/>
      <c r="T47" s="37"/>
      <c r="U47" s="37"/>
      <c r="V47" s="56"/>
      <c r="W47" s="37"/>
      <c r="X47" s="185">
        <f>X43+X30</f>
        <v>476964550.86999995</v>
      </c>
      <c r="Y47" s="54"/>
      <c r="Z47" s="185">
        <f>Z30+Z43</f>
        <v>705352149.67999995</v>
      </c>
      <c r="AA47" s="49"/>
      <c r="AB47" s="4"/>
    </row>
    <row r="48" spans="1:29" ht="12" customHeight="1" x14ac:dyDescent="0.3">
      <c r="A48" s="20"/>
      <c r="B48" s="48"/>
      <c r="C48" s="34" t="s">
        <v>67</v>
      </c>
      <c r="D48" s="22"/>
      <c r="E48" s="22"/>
      <c r="F48" s="22"/>
      <c r="G48" s="22"/>
      <c r="H48" s="22"/>
      <c r="I48" s="133">
        <v>13</v>
      </c>
      <c r="J48" s="180">
        <v>14449615.02</v>
      </c>
      <c r="K48" s="22"/>
      <c r="L48" s="180">
        <v>16438413.140000001</v>
      </c>
      <c r="M48" s="49" t="s">
        <v>19</v>
      </c>
      <c r="N48" s="9"/>
      <c r="P48" s="48"/>
      <c r="Q48" s="7"/>
      <c r="R48" s="7"/>
      <c r="S48" s="7"/>
      <c r="T48" s="7"/>
      <c r="U48" s="7"/>
      <c r="V48" s="7"/>
      <c r="W48" s="202"/>
      <c r="X48" s="7"/>
      <c r="Y48" s="7"/>
      <c r="Z48" s="7"/>
      <c r="AA48" s="49"/>
      <c r="AB48" s="4"/>
    </row>
    <row r="49" spans="1:29" ht="12" customHeight="1" x14ac:dyDescent="0.3">
      <c r="A49" s="20"/>
      <c r="B49" s="48"/>
      <c r="C49" s="34" t="s">
        <v>68</v>
      </c>
      <c r="D49" s="22"/>
      <c r="E49" s="22"/>
      <c r="F49" s="22"/>
      <c r="G49" s="22"/>
      <c r="H49" s="22"/>
      <c r="I49" s="132"/>
      <c r="J49" s="180">
        <v>127864.89</v>
      </c>
      <c r="K49" s="22"/>
      <c r="L49" s="180">
        <v>120033.42</v>
      </c>
      <c r="M49" s="49"/>
      <c r="N49" s="9"/>
      <c r="P49" s="48"/>
      <c r="Q49" s="7"/>
      <c r="R49" s="7"/>
      <c r="S49" s="7"/>
      <c r="T49" s="7"/>
      <c r="U49" s="7"/>
      <c r="V49" s="7"/>
      <c r="W49" s="58"/>
      <c r="X49" s="7"/>
      <c r="Y49" s="7"/>
      <c r="Z49" s="7"/>
      <c r="AA49" s="49"/>
      <c r="AB49" s="4"/>
    </row>
    <row r="50" spans="1:29" ht="12" customHeight="1" x14ac:dyDescent="0.3">
      <c r="A50" s="20"/>
      <c r="B50" s="48"/>
      <c r="C50" s="34" t="s">
        <v>69</v>
      </c>
      <c r="D50" s="22"/>
      <c r="E50" s="22"/>
      <c r="F50" s="22"/>
      <c r="G50" s="22"/>
      <c r="H50" s="22"/>
      <c r="I50" s="132" t="s">
        <v>16</v>
      </c>
      <c r="J50" s="180">
        <v>355909237.56999999</v>
      </c>
      <c r="K50" s="22"/>
      <c r="L50" s="180">
        <v>342610032.81</v>
      </c>
      <c r="M50" s="49"/>
      <c r="N50" s="9"/>
      <c r="P50" s="48"/>
      <c r="Q50" s="37" t="s">
        <v>70</v>
      </c>
      <c r="R50" s="37"/>
      <c r="S50" s="37"/>
      <c r="T50" s="37"/>
      <c r="U50" s="37"/>
      <c r="V50" s="37"/>
      <c r="W50" s="135"/>
      <c r="X50" s="37"/>
      <c r="Y50" s="37"/>
      <c r="Z50" s="37"/>
      <c r="AA50" s="49"/>
      <c r="AB50" s="4"/>
    </row>
    <row r="51" spans="1:29" ht="12" customHeight="1" x14ac:dyDescent="0.3">
      <c r="A51" s="20"/>
      <c r="B51" s="48"/>
      <c r="C51" s="34"/>
      <c r="D51" s="22"/>
      <c r="E51" s="22"/>
      <c r="F51" s="22"/>
      <c r="G51" s="22"/>
      <c r="H51" s="22"/>
      <c r="I51" s="132"/>
      <c r="J51" s="60"/>
      <c r="K51" s="22"/>
      <c r="L51" s="60"/>
      <c r="M51" s="49"/>
      <c r="N51" s="9"/>
      <c r="P51" s="48"/>
      <c r="Q51" s="7"/>
      <c r="R51" s="7"/>
      <c r="S51" s="7"/>
      <c r="T51" s="7"/>
      <c r="U51" s="7"/>
      <c r="V51" s="7"/>
      <c r="W51" s="15"/>
      <c r="X51" s="7"/>
      <c r="Y51" s="7"/>
      <c r="Z51" s="7"/>
      <c r="AA51" s="49"/>
      <c r="AB51" s="4"/>
    </row>
    <row r="52" spans="1:29" ht="12" customHeight="1" x14ac:dyDescent="0.3">
      <c r="A52" s="20"/>
      <c r="B52" s="48"/>
      <c r="C52" s="63" t="s">
        <v>71</v>
      </c>
      <c r="D52" s="14"/>
      <c r="E52" s="14"/>
      <c r="F52" s="14"/>
      <c r="G52" s="14"/>
      <c r="H52" s="14"/>
      <c r="I52" s="132"/>
      <c r="J52" s="184">
        <f>SUM(J46:J50)</f>
        <v>443557157.87</v>
      </c>
      <c r="K52" s="14"/>
      <c r="L52" s="184">
        <f>SUM(L46:L50)</f>
        <v>439072751.81999999</v>
      </c>
      <c r="M52" s="49"/>
      <c r="N52" s="9"/>
      <c r="P52" s="48"/>
      <c r="Q52" s="10" t="s">
        <v>72</v>
      </c>
      <c r="R52" s="7"/>
      <c r="S52" s="7"/>
      <c r="T52" s="7"/>
      <c r="U52" s="7"/>
      <c r="V52" s="7"/>
      <c r="W52" s="243">
        <v>19</v>
      </c>
      <c r="X52" s="180">
        <v>950000000</v>
      </c>
      <c r="Z52" s="180">
        <v>950000000</v>
      </c>
      <c r="AA52" s="49"/>
      <c r="AB52" s="4"/>
    </row>
    <row r="53" spans="1:29" ht="12" customHeight="1" x14ac:dyDescent="0.3">
      <c r="A53" s="20"/>
      <c r="B53" s="48"/>
      <c r="C53" s="32"/>
      <c r="D53" s="32"/>
      <c r="E53" s="32"/>
      <c r="F53" s="32"/>
      <c r="G53" s="32"/>
      <c r="H53" s="32"/>
      <c r="I53" s="101"/>
      <c r="J53" s="32"/>
      <c r="K53" s="32"/>
      <c r="L53" s="32"/>
      <c r="M53" s="49"/>
      <c r="N53" s="9"/>
      <c r="P53" s="48"/>
      <c r="Q53" s="10" t="s">
        <v>73</v>
      </c>
      <c r="R53" s="7"/>
      <c r="S53" s="7"/>
      <c r="T53" s="7"/>
      <c r="U53" s="7"/>
      <c r="V53" s="7"/>
      <c r="W53" s="25"/>
      <c r="X53" s="180">
        <v>478646797.28000003</v>
      </c>
      <c r="Z53" s="180">
        <v>478646797.28000003</v>
      </c>
      <c r="AA53" s="49"/>
      <c r="AB53" s="4"/>
      <c r="AC53" s="26"/>
    </row>
    <row r="54" spans="1:29" ht="12" customHeight="1" x14ac:dyDescent="0.3">
      <c r="A54" s="20"/>
      <c r="B54" s="48"/>
      <c r="C54" s="63" t="s">
        <v>74</v>
      </c>
      <c r="D54" s="22"/>
      <c r="E54" s="22"/>
      <c r="F54" s="22"/>
      <c r="G54" s="22"/>
      <c r="H54" s="22"/>
      <c r="I54" s="132"/>
      <c r="J54" s="60"/>
      <c r="K54" s="22"/>
      <c r="L54" s="60"/>
      <c r="M54" s="49"/>
      <c r="N54" s="9"/>
      <c r="P54" s="48"/>
      <c r="Q54" s="34" t="s">
        <v>231</v>
      </c>
      <c r="R54" s="32"/>
      <c r="S54" s="32"/>
      <c r="T54" s="32"/>
      <c r="U54" s="32"/>
      <c r="V54" s="32"/>
      <c r="W54" s="32"/>
      <c r="X54" s="180">
        <v>165321960.28</v>
      </c>
      <c r="Z54" s="59"/>
      <c r="AA54" s="49"/>
      <c r="AB54" s="4"/>
    </row>
    <row r="55" spans="1:29" ht="12" customHeight="1" x14ac:dyDescent="0.3">
      <c r="A55" s="20"/>
      <c r="B55" s="48"/>
      <c r="C55" s="34" t="s">
        <v>75</v>
      </c>
      <c r="D55" s="22"/>
      <c r="E55" s="22"/>
      <c r="F55" s="22"/>
      <c r="G55" s="22"/>
      <c r="H55" s="22"/>
      <c r="I55" s="133">
        <v>14</v>
      </c>
      <c r="J55" s="180">
        <v>252090661.91999999</v>
      </c>
      <c r="K55" s="60"/>
      <c r="L55" s="180">
        <v>277100657.31</v>
      </c>
      <c r="M55" s="49"/>
      <c r="N55" s="9"/>
      <c r="P55" s="48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49"/>
      <c r="AB55" s="4"/>
    </row>
    <row r="56" spans="1:29" ht="12" customHeight="1" x14ac:dyDescent="0.3">
      <c r="A56" s="24"/>
      <c r="B56" s="48"/>
      <c r="C56" s="34" t="s">
        <v>76</v>
      </c>
      <c r="D56" s="22"/>
      <c r="E56" s="22"/>
      <c r="F56" s="22"/>
      <c r="G56" s="22"/>
      <c r="H56" s="22"/>
      <c r="I56" s="133">
        <v>15</v>
      </c>
      <c r="J56" s="180">
        <v>85054362.439999998</v>
      </c>
      <c r="K56" s="22"/>
      <c r="L56" s="180">
        <v>102755801.58</v>
      </c>
      <c r="M56" s="49"/>
      <c r="N56" s="9"/>
      <c r="P56" s="48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49"/>
      <c r="AB56" s="4"/>
    </row>
    <row r="57" spans="1:29" ht="15" customHeight="1" x14ac:dyDescent="0.3">
      <c r="A57" s="24"/>
      <c r="B57" s="48"/>
      <c r="C57" s="63" t="s">
        <v>77</v>
      </c>
      <c r="D57" s="14"/>
      <c r="E57" s="14"/>
      <c r="F57" s="14"/>
      <c r="G57" s="14"/>
      <c r="H57" s="14"/>
      <c r="I57" s="31"/>
      <c r="J57" s="184">
        <f>SUM(J55:J56)</f>
        <v>337145024.36000001</v>
      </c>
      <c r="K57" s="64"/>
      <c r="L57" s="184">
        <f>SUM(L55:L56)</f>
        <v>379856458.88999999</v>
      </c>
      <c r="M57" s="49" t="s">
        <v>19</v>
      </c>
      <c r="P57" s="48"/>
      <c r="Q57" s="37" t="s">
        <v>78</v>
      </c>
      <c r="R57" s="37"/>
      <c r="S57" s="37"/>
      <c r="T57" s="37"/>
      <c r="U57" s="37"/>
      <c r="V57" s="37"/>
      <c r="W57" s="37"/>
      <c r="X57" s="185">
        <f>SUM(X52:X56)</f>
        <v>1593968757.5599999</v>
      </c>
      <c r="Y57" s="185"/>
      <c r="Z57" s="185">
        <f>Z52+Z53</f>
        <v>1428646797.28</v>
      </c>
      <c r="AA57" s="49"/>
      <c r="AB57" s="4"/>
    </row>
    <row r="58" spans="1:29" ht="12" customHeight="1" x14ac:dyDescent="0.3">
      <c r="A58" s="24"/>
      <c r="B58" s="48"/>
      <c r="C58" s="23"/>
      <c r="D58" s="22"/>
      <c r="E58" s="22"/>
      <c r="F58" s="22"/>
      <c r="G58" s="22"/>
      <c r="H58" s="22"/>
      <c r="I58" s="31"/>
      <c r="J58" s="60"/>
      <c r="K58" s="60"/>
      <c r="L58" s="60"/>
      <c r="M58" s="49"/>
      <c r="N58" s="9" t="s">
        <v>79</v>
      </c>
      <c r="P58" s="48"/>
      <c r="Q58" s="10" t="s">
        <v>19</v>
      </c>
      <c r="R58" s="7"/>
      <c r="S58" s="7"/>
      <c r="T58" s="7"/>
      <c r="U58" s="7"/>
      <c r="V58" s="7"/>
      <c r="W58" s="25"/>
      <c r="X58" s="11"/>
      <c r="Y58" s="11"/>
      <c r="Z58" s="11"/>
      <c r="AA58" s="49"/>
      <c r="AB58" s="4"/>
    </row>
    <row r="59" spans="1:29" ht="12" customHeight="1" x14ac:dyDescent="0.3">
      <c r="A59" s="24"/>
      <c r="B59" s="48"/>
      <c r="C59" s="7"/>
      <c r="D59" s="7"/>
      <c r="E59" s="7"/>
      <c r="F59" s="7"/>
      <c r="G59" s="7"/>
      <c r="H59" s="7"/>
      <c r="I59" s="31"/>
      <c r="J59" s="13"/>
      <c r="K59" s="7"/>
      <c r="L59" s="13"/>
      <c r="M59" s="49"/>
      <c r="N59" s="9" t="s">
        <v>80</v>
      </c>
      <c r="P59" s="48"/>
      <c r="Q59" s="10"/>
      <c r="R59" s="7"/>
      <c r="S59" s="7"/>
      <c r="T59" s="7"/>
      <c r="U59" s="7"/>
      <c r="V59" s="7"/>
      <c r="W59" s="25"/>
      <c r="X59" s="11"/>
      <c r="Y59" s="11"/>
      <c r="Z59" s="11"/>
      <c r="AA59" s="49"/>
      <c r="AB59" s="4"/>
    </row>
    <row r="60" spans="1:29" ht="12" customHeight="1" x14ac:dyDescent="0.3">
      <c r="A60" s="24"/>
      <c r="B60" s="48"/>
      <c r="C60" s="37" t="s">
        <v>81</v>
      </c>
      <c r="D60" s="37"/>
      <c r="E60" s="37"/>
      <c r="F60" s="37"/>
      <c r="G60" s="37"/>
      <c r="H60" s="37"/>
      <c r="I60" s="37"/>
      <c r="J60" s="185">
        <f>J57+J52</f>
        <v>780702182.23000002</v>
      </c>
      <c r="K60" s="185"/>
      <c r="L60" s="185">
        <f>L52+L57-1000</f>
        <v>818928210.71000004</v>
      </c>
      <c r="M60" s="49"/>
      <c r="N60" s="9" t="s">
        <v>82</v>
      </c>
      <c r="P60" s="48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49"/>
      <c r="AB60" s="4"/>
    </row>
    <row r="61" spans="1:29" ht="12" customHeight="1" x14ac:dyDescent="0.3">
      <c r="A61" s="24"/>
      <c r="B61" s="48"/>
      <c r="C61" s="7"/>
      <c r="D61" s="7"/>
      <c r="E61" s="7"/>
      <c r="F61" s="7"/>
      <c r="G61" s="7"/>
      <c r="H61" s="7"/>
      <c r="I61" s="31"/>
      <c r="J61" s="13"/>
      <c r="K61" s="7"/>
      <c r="L61" s="13"/>
      <c r="M61" s="49"/>
      <c r="N61" s="9" t="s">
        <v>83</v>
      </c>
      <c r="P61" s="48"/>
      <c r="Q61" s="7"/>
      <c r="R61" s="7"/>
      <c r="S61" s="7"/>
      <c r="T61" s="7"/>
      <c r="U61" s="7"/>
      <c r="V61" s="7"/>
      <c r="W61" s="25"/>
      <c r="X61" s="13"/>
      <c r="Y61" s="7"/>
      <c r="Z61" s="13"/>
      <c r="AA61" s="49"/>
      <c r="AB61" s="4"/>
    </row>
    <row r="62" spans="1:29" ht="12" customHeight="1" x14ac:dyDescent="0.3">
      <c r="A62" s="24"/>
      <c r="B62" s="48"/>
      <c r="C62" s="37" t="s">
        <v>84</v>
      </c>
      <c r="D62" s="37"/>
      <c r="E62" s="37"/>
      <c r="F62" s="37"/>
      <c r="G62" s="37"/>
      <c r="H62" s="37"/>
      <c r="I62" s="37"/>
      <c r="J62" s="185">
        <f>J60+J38</f>
        <v>2070933308.4300001</v>
      </c>
      <c r="K62" s="185"/>
      <c r="L62" s="185">
        <f>L38+L60+1000</f>
        <v>2133998946.96</v>
      </c>
      <c r="M62" s="49" t="s">
        <v>19</v>
      </c>
      <c r="N62" s="9" t="s">
        <v>85</v>
      </c>
      <c r="P62" s="48"/>
      <c r="Q62" s="83" t="s">
        <v>86</v>
      </c>
      <c r="R62" s="37"/>
      <c r="S62" s="37"/>
      <c r="T62" s="37"/>
      <c r="U62" s="37"/>
      <c r="V62" s="37"/>
      <c r="W62" s="37"/>
      <c r="X62" s="185">
        <f>X47+X57</f>
        <v>2070933308.4299998</v>
      </c>
      <c r="Y62" s="54"/>
      <c r="Z62" s="185">
        <f>Z47+Z57</f>
        <v>2133998946.96</v>
      </c>
      <c r="AA62" s="49"/>
      <c r="AB62" s="4"/>
    </row>
    <row r="63" spans="1:29" ht="12" customHeight="1" x14ac:dyDescent="0.3">
      <c r="A63" s="24"/>
      <c r="B63" s="48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49"/>
      <c r="N63" s="9"/>
      <c r="P63" s="48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49"/>
      <c r="AB63" s="4"/>
    </row>
    <row r="64" spans="1:29" ht="12" customHeight="1" x14ac:dyDescent="0.3">
      <c r="A64" s="24"/>
      <c r="B64" s="48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49"/>
      <c r="N64" s="9"/>
      <c r="P64" s="48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49"/>
      <c r="AB64" s="4"/>
    </row>
    <row r="65" spans="1:28" ht="12" customHeight="1" x14ac:dyDescent="0.3">
      <c r="A65" s="24"/>
      <c r="B65" s="48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49"/>
      <c r="N65" s="9"/>
      <c r="P65" s="4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49"/>
      <c r="AB65" s="4"/>
    </row>
    <row r="66" spans="1:28" ht="6" customHeight="1" thickBot="1" x14ac:dyDescent="0.35"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2"/>
      <c r="N66" s="3"/>
      <c r="O66" s="3"/>
      <c r="P66" s="50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2"/>
    </row>
    <row r="67" spans="1:28" ht="12" customHeight="1" x14ac:dyDescent="0.3">
      <c r="B67" s="16" t="s">
        <v>87</v>
      </c>
      <c r="C67" s="16"/>
      <c r="D67" s="16"/>
      <c r="E67" s="16"/>
      <c r="F67" s="16"/>
      <c r="G67" s="16"/>
      <c r="H67" s="16"/>
      <c r="I67" s="16"/>
      <c r="J67" s="17">
        <v>0</v>
      </c>
      <c r="K67" s="16"/>
      <c r="L67" s="17">
        <v>0</v>
      </c>
      <c r="M67" s="16"/>
      <c r="N67" s="16"/>
      <c r="O67" s="16"/>
      <c r="P67" s="16" t="s">
        <v>87</v>
      </c>
      <c r="Q67" s="16"/>
      <c r="R67" s="16"/>
      <c r="S67" s="16"/>
      <c r="T67" s="16"/>
      <c r="U67" s="16"/>
      <c r="V67" s="16"/>
      <c r="W67" s="16"/>
      <c r="X67" s="17">
        <v>0</v>
      </c>
      <c r="Y67" s="16"/>
      <c r="Z67" s="17">
        <v>0</v>
      </c>
      <c r="AA67" s="16"/>
    </row>
    <row r="68" spans="1:28" ht="12" customHeight="1" x14ac:dyDescent="0.3"/>
    <row r="69" spans="1:28" ht="12" hidden="1" customHeight="1" x14ac:dyDescent="0.3">
      <c r="B69" s="1"/>
      <c r="C69" s="246" t="s">
        <v>88</v>
      </c>
      <c r="D69" s="246"/>
      <c r="E69" s="246"/>
      <c r="F69" s="246" t="s">
        <v>89</v>
      </c>
      <c r="G69" s="246"/>
      <c r="H69" s="246"/>
      <c r="I69" s="246"/>
      <c r="J69" s="246" t="s">
        <v>90</v>
      </c>
      <c r="K69" s="246"/>
      <c r="L69" s="246"/>
      <c r="M69" s="1"/>
      <c r="N69" s="19"/>
      <c r="O69" s="1"/>
      <c r="P69" s="1"/>
      <c r="Q69" s="246" t="s">
        <v>88</v>
      </c>
      <c r="R69" s="246"/>
      <c r="S69" s="246"/>
      <c r="T69" s="246" t="s">
        <v>89</v>
      </c>
      <c r="U69" s="246"/>
      <c r="V69" s="246"/>
      <c r="W69" s="246"/>
      <c r="X69" s="246" t="s">
        <v>90</v>
      </c>
      <c r="Y69" s="246"/>
      <c r="Z69" s="246"/>
      <c r="AA69" s="1"/>
      <c r="AB69" s="18"/>
    </row>
    <row r="70" spans="1:28" ht="12" hidden="1" customHeight="1" x14ac:dyDescent="0.3">
      <c r="B70" s="1"/>
      <c r="C70" s="247" t="s">
        <v>91</v>
      </c>
      <c r="D70" s="247"/>
      <c r="E70" s="247"/>
      <c r="F70" s="247" t="s">
        <v>92</v>
      </c>
      <c r="G70" s="247"/>
      <c r="H70" s="247"/>
      <c r="I70" s="247"/>
      <c r="J70" s="247" t="s">
        <v>93</v>
      </c>
      <c r="K70" s="247"/>
      <c r="L70" s="247"/>
      <c r="M70" s="1"/>
      <c r="O70" s="1"/>
      <c r="P70" s="1"/>
      <c r="Q70" s="247" t="s">
        <v>91</v>
      </c>
      <c r="R70" s="247"/>
      <c r="S70" s="247"/>
      <c r="T70" s="247" t="s">
        <v>92</v>
      </c>
      <c r="U70" s="247"/>
      <c r="V70" s="247"/>
      <c r="W70" s="247"/>
      <c r="X70" s="247" t="s">
        <v>93</v>
      </c>
      <c r="Y70" s="247"/>
      <c r="Z70" s="247"/>
      <c r="AA70" s="1"/>
      <c r="AB70" s="1"/>
    </row>
    <row r="71" spans="1:28" ht="12" hidden="1" customHeight="1" x14ac:dyDescent="0.3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" hidden="1" customHeight="1" x14ac:dyDescent="0.3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" hidden="1" customHeight="1" x14ac:dyDescent="0.3">
      <c r="B73" s="1"/>
      <c r="C73" s="246" t="s">
        <v>94</v>
      </c>
      <c r="D73" s="246"/>
      <c r="E73" s="246"/>
      <c r="F73" s="246" t="s">
        <v>94</v>
      </c>
      <c r="G73" s="246"/>
      <c r="H73" s="246"/>
      <c r="I73" s="246"/>
      <c r="J73" s="246" t="s">
        <v>95</v>
      </c>
      <c r="K73" s="246"/>
      <c r="L73" s="246"/>
      <c r="M73" s="1"/>
      <c r="O73" s="1"/>
      <c r="P73" s="1"/>
      <c r="Q73" s="246" t="s">
        <v>94</v>
      </c>
      <c r="R73" s="246"/>
      <c r="S73" s="246"/>
      <c r="T73" s="246" t="s">
        <v>94</v>
      </c>
      <c r="U73" s="246"/>
      <c r="V73" s="246"/>
      <c r="W73" s="246"/>
      <c r="X73" s="246" t="s">
        <v>95</v>
      </c>
      <c r="Y73" s="246"/>
      <c r="Z73" s="246"/>
      <c r="AA73" s="1"/>
      <c r="AB73" s="1"/>
    </row>
    <row r="74" spans="1:28" ht="12" hidden="1" customHeight="1" x14ac:dyDescent="0.3">
      <c r="B74" s="1"/>
      <c r="C74" s="247" t="s">
        <v>96</v>
      </c>
      <c r="D74" s="247"/>
      <c r="E74" s="247"/>
      <c r="F74" s="247" t="s">
        <v>97</v>
      </c>
      <c r="G74" s="247"/>
      <c r="H74" s="247"/>
      <c r="I74" s="247"/>
      <c r="J74" s="247" t="s">
        <v>98</v>
      </c>
      <c r="K74" s="247"/>
      <c r="L74" s="247"/>
      <c r="M74" s="1"/>
      <c r="O74" s="1"/>
      <c r="P74" s="1"/>
      <c r="Q74" s="247" t="s">
        <v>96</v>
      </c>
      <c r="R74" s="247"/>
      <c r="S74" s="247"/>
      <c r="T74" s="247" t="s">
        <v>97</v>
      </c>
      <c r="U74" s="247"/>
      <c r="V74" s="247"/>
      <c r="W74" s="247"/>
      <c r="X74" s="247" t="s">
        <v>98</v>
      </c>
      <c r="Y74" s="247"/>
      <c r="Z74" s="247"/>
      <c r="AA74" s="1"/>
      <c r="AB74" s="1"/>
    </row>
    <row r="75" spans="1:28" ht="12" customHeight="1" x14ac:dyDescent="0.3"/>
    <row r="76" spans="1:28" ht="12" customHeight="1" x14ac:dyDescent="0.3"/>
  </sheetData>
  <mergeCells count="33">
    <mergeCell ref="P6:AA6"/>
    <mergeCell ref="P7:AA7"/>
    <mergeCell ref="AC3:AE4"/>
    <mergeCell ref="P8:AA8"/>
    <mergeCell ref="T69:W69"/>
    <mergeCell ref="P10:AA10"/>
    <mergeCell ref="Q74:S74"/>
    <mergeCell ref="T74:W74"/>
    <mergeCell ref="X74:Z74"/>
    <mergeCell ref="X69:Z69"/>
    <mergeCell ref="Q69:S69"/>
    <mergeCell ref="X70:Z70"/>
    <mergeCell ref="Q70:S70"/>
    <mergeCell ref="T70:W70"/>
    <mergeCell ref="Q73:S73"/>
    <mergeCell ref="T73:W73"/>
    <mergeCell ref="X73:Z73"/>
    <mergeCell ref="B6:M6"/>
    <mergeCell ref="C70:E70"/>
    <mergeCell ref="F70:I70"/>
    <mergeCell ref="J70:L70"/>
    <mergeCell ref="B10:M10"/>
    <mergeCell ref="B7:M7"/>
    <mergeCell ref="B8:M8"/>
    <mergeCell ref="C69:E69"/>
    <mergeCell ref="F69:I69"/>
    <mergeCell ref="J69:L69"/>
    <mergeCell ref="J73:L73"/>
    <mergeCell ref="J74:L74"/>
    <mergeCell ref="F73:I73"/>
    <mergeCell ref="F74:I74"/>
    <mergeCell ref="C73:E73"/>
    <mergeCell ref="C74:E74"/>
  </mergeCells>
  <printOptions horizontalCentered="1"/>
  <pageMargins left="0" right="0" top="0.39370078740157483" bottom="0" header="0.31496062992125984" footer="0"/>
  <pageSetup paperSize="9" scale="96" orientation="portrait" r:id="rId1"/>
  <colBreaks count="1" manualBreakCount="1">
    <brk id="14" max="1048575" man="1"/>
  </colBreaks>
  <ignoredErrors>
    <ignoredError sqref="W18:W20 W51 W30:W34 W43:W49 I50:I54 I43:I45 I25:I31 I34:I40 I16:I2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R71"/>
  <sheetViews>
    <sheetView showGridLines="0" topLeftCell="A31" zoomScaleNormal="100" zoomScaleSheetLayoutView="90" workbookViewId="0">
      <selection activeCell="P40" sqref="P40"/>
    </sheetView>
  </sheetViews>
  <sheetFormatPr defaultColWidth="9.140625" defaultRowHeight="16.5" x14ac:dyDescent="0.3"/>
  <cols>
    <col min="1" max="1" width="4.7109375" style="2" customWidth="1"/>
    <col min="2" max="2" width="2.5703125" style="2" customWidth="1"/>
    <col min="3" max="8" width="8.28515625" style="2" customWidth="1"/>
    <col min="9" max="9" width="8.28515625" style="223" customWidth="1"/>
    <col min="10" max="10" width="12.85546875" style="223" bestFit="1" customWidth="1"/>
    <col min="11" max="11" width="10.7109375" style="116" customWidth="1"/>
    <col min="12" max="12" width="10" style="116" customWidth="1"/>
    <col min="13" max="13" width="11.28515625" style="116" customWidth="1"/>
    <col min="14" max="14" width="2.5703125" style="1" customWidth="1"/>
    <col min="15" max="15" width="4.140625" style="2" customWidth="1"/>
    <col min="16" max="16" width="17.140625" style="2" customWidth="1"/>
    <col min="17" max="17" width="18.5703125" style="2" customWidth="1"/>
    <col min="18" max="16384" width="9.140625" style="2"/>
  </cols>
  <sheetData>
    <row r="1" spans="1:18" ht="12" customHeight="1" x14ac:dyDescent="0.3">
      <c r="A1" s="1"/>
      <c r="B1" s="1"/>
      <c r="C1" s="1"/>
      <c r="D1" s="1"/>
      <c r="E1" s="1"/>
      <c r="F1" s="1"/>
      <c r="G1" s="1"/>
      <c r="H1" s="1"/>
      <c r="I1" s="222"/>
      <c r="J1" s="222"/>
      <c r="K1" s="113"/>
      <c r="L1" s="113"/>
      <c r="M1" s="113"/>
      <c r="O1" s="1"/>
    </row>
    <row r="2" spans="1:18" ht="12" customHeight="1" x14ac:dyDescent="0.3">
      <c r="A2" s="1"/>
      <c r="B2" s="1"/>
      <c r="C2" s="1"/>
      <c r="D2" s="1"/>
      <c r="E2" s="1"/>
      <c r="F2" s="1"/>
      <c r="G2" s="1"/>
      <c r="H2" s="1"/>
      <c r="I2" s="222"/>
      <c r="J2" s="222"/>
      <c r="K2" s="113"/>
      <c r="L2" s="113"/>
      <c r="M2" s="113"/>
      <c r="O2" s="1"/>
    </row>
    <row r="3" spans="1:18" ht="12" customHeight="1" x14ac:dyDescent="0.3">
      <c r="A3" s="1"/>
      <c r="B3" s="1"/>
      <c r="C3" s="1"/>
      <c r="D3" s="1"/>
      <c r="E3" s="1"/>
      <c r="F3" s="1"/>
      <c r="G3" s="1"/>
      <c r="H3" s="1"/>
      <c r="I3" s="222"/>
      <c r="J3" s="222"/>
      <c r="K3" s="113"/>
      <c r="L3" s="113"/>
      <c r="M3" s="113"/>
      <c r="O3" s="1"/>
    </row>
    <row r="4" spans="1:18" ht="12" customHeight="1" x14ac:dyDescent="0.3">
      <c r="A4" s="1"/>
      <c r="B4" s="1"/>
      <c r="C4" s="1"/>
      <c r="D4" s="1"/>
      <c r="E4" s="1"/>
      <c r="F4" s="1"/>
      <c r="G4" s="1"/>
      <c r="H4" s="1"/>
      <c r="I4" s="222"/>
      <c r="J4" s="222"/>
      <c r="K4" s="113"/>
      <c r="L4" s="113"/>
      <c r="M4" s="113"/>
      <c r="O4" s="1"/>
    </row>
    <row r="5" spans="1:18" ht="12" customHeight="1" thickBot="1" x14ac:dyDescent="0.35">
      <c r="A5" s="1"/>
      <c r="B5" s="1"/>
      <c r="C5" s="1"/>
      <c r="D5" s="1"/>
      <c r="E5" s="1"/>
      <c r="F5" s="1"/>
      <c r="G5" s="1"/>
      <c r="H5" s="1"/>
      <c r="I5" s="222"/>
      <c r="J5" s="222"/>
      <c r="K5" s="113"/>
      <c r="L5" s="113"/>
      <c r="M5" s="113"/>
      <c r="O5" s="1"/>
    </row>
    <row r="6" spans="1:18" ht="13.5" customHeight="1" x14ac:dyDescent="0.3">
      <c r="A6" s="1"/>
      <c r="B6" s="261" t="s">
        <v>0</v>
      </c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3"/>
      <c r="O6" s="8"/>
    </row>
    <row r="7" spans="1:18" ht="13.5" customHeight="1" x14ac:dyDescent="0.3">
      <c r="A7" s="1"/>
      <c r="B7" s="264" t="s">
        <v>99</v>
      </c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6"/>
      <c r="O7" s="20"/>
    </row>
    <row r="8" spans="1:18" ht="13.5" customHeight="1" thickBot="1" x14ac:dyDescent="0.35">
      <c r="A8" s="1"/>
      <c r="B8" s="267" t="s">
        <v>1</v>
      </c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9"/>
      <c r="O8" s="20"/>
    </row>
    <row r="9" spans="1:18" ht="6" customHeight="1" thickBot="1" x14ac:dyDescent="0.35">
      <c r="A9" s="1"/>
      <c r="B9" s="36"/>
      <c r="C9" s="36"/>
      <c r="D9" s="36"/>
      <c r="E9" s="36"/>
      <c r="F9" s="36"/>
      <c r="G9" s="36"/>
      <c r="H9" s="36"/>
      <c r="I9" s="36"/>
      <c r="J9" s="36"/>
      <c r="K9" s="113"/>
      <c r="L9" s="113"/>
      <c r="M9" s="113"/>
      <c r="N9" s="36"/>
      <c r="O9" s="1"/>
      <c r="P9"/>
      <c r="Q9"/>
      <c r="R9"/>
    </row>
    <row r="10" spans="1:18" s="6" customFormat="1" ht="13.5" customHeight="1" thickBot="1" x14ac:dyDescent="0.3">
      <c r="B10" s="270" t="s">
        <v>235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2"/>
      <c r="O10" s="21"/>
      <c r="P10"/>
      <c r="Q10"/>
      <c r="R10"/>
    </row>
    <row r="11" spans="1:18" ht="6" customHeight="1" thickBot="1" x14ac:dyDescent="0.35">
      <c r="B11" s="3"/>
      <c r="C11" s="3"/>
      <c r="D11" s="3"/>
      <c r="E11" s="3"/>
      <c r="F11" s="3"/>
      <c r="G11" s="3"/>
      <c r="H11" s="3"/>
      <c r="I11" s="224"/>
      <c r="J11" s="224"/>
      <c r="K11" s="114"/>
      <c r="L11" s="114"/>
      <c r="M11" s="114"/>
      <c r="N11" s="3"/>
      <c r="O11" s="7"/>
      <c r="P11"/>
      <c r="Q11"/>
      <c r="R11"/>
    </row>
    <row r="12" spans="1:18" s="100" customFormat="1" ht="6" customHeight="1" x14ac:dyDescent="0.3">
      <c r="A12" s="95"/>
      <c r="B12" s="126"/>
      <c r="C12" s="127"/>
      <c r="D12" s="127"/>
      <c r="E12" s="127"/>
      <c r="F12" s="127"/>
      <c r="G12" s="127"/>
      <c r="H12" s="127"/>
      <c r="I12" s="127"/>
      <c r="J12" s="127"/>
      <c r="K12" s="103"/>
      <c r="L12" s="104"/>
      <c r="M12" s="104"/>
      <c r="N12" s="128"/>
      <c r="O12" s="121"/>
      <c r="P12" s="125"/>
      <c r="Q12" s="125"/>
      <c r="R12" s="125"/>
    </row>
    <row r="13" spans="1:18" s="100" customFormat="1" ht="12" customHeight="1" x14ac:dyDescent="0.3">
      <c r="A13" s="95"/>
      <c r="B13" s="119"/>
      <c r="C13" s="97"/>
      <c r="D13" s="97"/>
      <c r="E13" s="97"/>
      <c r="F13" s="97"/>
      <c r="G13" s="97"/>
      <c r="H13" s="97"/>
      <c r="I13" s="105" t="s">
        <v>4</v>
      </c>
      <c r="J13" s="239">
        <v>44377</v>
      </c>
      <c r="K13" s="239">
        <v>44012</v>
      </c>
      <c r="L13" s="238" t="s">
        <v>239</v>
      </c>
      <c r="M13" s="238" t="s">
        <v>238</v>
      </c>
      <c r="N13" s="120"/>
      <c r="O13" s="121"/>
      <c r="P13" s="125"/>
      <c r="Q13" s="125"/>
      <c r="R13" s="125"/>
    </row>
    <row r="14" spans="1:18" s="100" customFormat="1" ht="12" customHeight="1" x14ac:dyDescent="0.3">
      <c r="A14" s="95"/>
      <c r="B14" s="119"/>
      <c r="C14" s="96"/>
      <c r="D14" s="97"/>
      <c r="E14" s="97"/>
      <c r="F14" s="97"/>
      <c r="G14" s="97"/>
      <c r="H14" s="97"/>
      <c r="I14" s="97"/>
      <c r="J14" s="97"/>
      <c r="K14" s="239"/>
      <c r="L14" s="106"/>
      <c r="M14" s="3"/>
      <c r="N14" s="120"/>
      <c r="O14" s="121"/>
      <c r="P14" s="125"/>
      <c r="Q14" s="125"/>
      <c r="R14" s="125"/>
    </row>
    <row r="15" spans="1:18" ht="12" customHeight="1" x14ac:dyDescent="0.3">
      <c r="B15" s="48"/>
      <c r="C15" s="37" t="s">
        <v>100</v>
      </c>
      <c r="D15" s="38"/>
      <c r="E15" s="38"/>
      <c r="F15" s="38"/>
      <c r="G15" s="38"/>
      <c r="H15" s="38"/>
      <c r="I15" s="38"/>
      <c r="J15" s="187">
        <f>362982837.33</f>
        <v>362982837.32999998</v>
      </c>
      <c r="K15" s="115">
        <v>329851</v>
      </c>
      <c r="L15" s="187">
        <v>724116424.78999996</v>
      </c>
      <c r="M15" s="209">
        <v>662026</v>
      </c>
      <c r="N15" s="49"/>
      <c r="O15" s="20"/>
      <c r="P15"/>
      <c r="Q15"/>
      <c r="R15"/>
    </row>
    <row r="16" spans="1:18" s="100" customFormat="1" ht="12" customHeight="1" x14ac:dyDescent="0.3">
      <c r="B16" s="119"/>
      <c r="C16" s="96"/>
      <c r="D16" s="97"/>
      <c r="E16" s="97"/>
      <c r="F16" s="97"/>
      <c r="G16" s="97"/>
      <c r="H16" s="97"/>
      <c r="I16" s="97"/>
      <c r="J16" s="97"/>
      <c r="K16" s="106"/>
      <c r="L16" s="106"/>
      <c r="M16" s="130"/>
      <c r="N16" s="120"/>
      <c r="O16" s="121"/>
      <c r="P16" s="125"/>
      <c r="Q16" s="125"/>
      <c r="R16" s="125"/>
    </row>
    <row r="17" spans="1:18" s="100" customFormat="1" ht="12" customHeight="1" x14ac:dyDescent="0.3">
      <c r="B17" s="119"/>
      <c r="C17" s="122"/>
      <c r="D17" s="98" t="s">
        <v>101</v>
      </c>
      <c r="E17" s="98"/>
      <c r="F17" s="98"/>
      <c r="G17" s="98"/>
      <c r="H17" s="98"/>
      <c r="I17" s="98"/>
      <c r="J17" s="188">
        <f>-197151547.16</f>
        <v>-197151547.16</v>
      </c>
      <c r="K17" s="107">
        <v>-212216</v>
      </c>
      <c r="L17" s="188">
        <v>-388517802.80000001</v>
      </c>
      <c r="M17" s="211">
        <v>-422662</v>
      </c>
      <c r="N17" s="120"/>
      <c r="O17" s="121"/>
      <c r="P17" s="125"/>
      <c r="Q17" s="125"/>
      <c r="R17" s="125"/>
    </row>
    <row r="18" spans="1:18" s="100" customFormat="1" ht="12" customHeight="1" x14ac:dyDescent="0.3">
      <c r="B18" s="119"/>
      <c r="C18" s="97"/>
      <c r="D18" s="97"/>
      <c r="E18" s="97"/>
      <c r="F18" s="97"/>
      <c r="G18" s="97"/>
      <c r="H18" s="97"/>
      <c r="I18" s="97"/>
      <c r="J18" s="97"/>
      <c r="K18" s="106"/>
      <c r="L18" s="106"/>
      <c r="M18" s="130"/>
      <c r="N18" s="120"/>
      <c r="O18" s="121"/>
    </row>
    <row r="19" spans="1:18" s="100" customFormat="1" ht="12" customHeight="1" x14ac:dyDescent="0.3">
      <c r="B19" s="119"/>
      <c r="C19" s="99"/>
      <c r="D19" s="99"/>
      <c r="E19" s="99"/>
      <c r="F19" s="99"/>
      <c r="G19" s="99"/>
      <c r="H19" s="99"/>
      <c r="I19" s="99"/>
      <c r="J19" s="99"/>
      <c r="K19" s="108"/>
      <c r="L19" s="108"/>
      <c r="M19" s="2"/>
      <c r="N19" s="120"/>
      <c r="O19" s="121"/>
    </row>
    <row r="20" spans="1:18" s="100" customFormat="1" ht="12" customHeight="1" x14ac:dyDescent="0.3">
      <c r="B20" s="119"/>
      <c r="C20" s="99"/>
      <c r="D20" s="99"/>
      <c r="E20" s="99"/>
      <c r="F20" s="99"/>
      <c r="G20" s="99"/>
      <c r="H20" s="99"/>
      <c r="I20" s="99"/>
      <c r="J20" s="99"/>
      <c r="K20" s="108"/>
      <c r="L20" s="108"/>
      <c r="M20" s="2"/>
      <c r="N20" s="120"/>
      <c r="O20" s="121"/>
    </row>
    <row r="21" spans="1:18" ht="12" customHeight="1" x14ac:dyDescent="0.3">
      <c r="B21" s="48"/>
      <c r="C21" s="37" t="s">
        <v>102</v>
      </c>
      <c r="D21" s="38"/>
      <c r="E21" s="38"/>
      <c r="F21" s="38"/>
      <c r="G21" s="38"/>
      <c r="H21" s="38"/>
      <c r="I21" s="38"/>
      <c r="J21" s="187">
        <f>J15+J17</f>
        <v>165831290.16999999</v>
      </c>
      <c r="K21" s="210">
        <f t="shared" ref="K21:L21" si="0">K15+K17</f>
        <v>117635</v>
      </c>
      <c r="L21" s="187">
        <f t="shared" si="0"/>
        <v>335598621.98999995</v>
      </c>
      <c r="M21" s="210">
        <f>M15+M17</f>
        <v>239364</v>
      </c>
      <c r="N21" s="49"/>
      <c r="O21" s="20"/>
      <c r="P21" s="194"/>
    </row>
    <row r="22" spans="1:18" s="100" customFormat="1" ht="12" customHeight="1" x14ac:dyDescent="0.3">
      <c r="B22" s="119"/>
      <c r="C22" s="97"/>
      <c r="D22" s="97"/>
      <c r="E22" s="97"/>
      <c r="F22" s="97"/>
      <c r="G22" s="97"/>
      <c r="H22" s="97"/>
      <c r="I22" s="97"/>
      <c r="J22" s="97"/>
      <c r="K22" s="106"/>
      <c r="L22" s="106"/>
      <c r="M22" s="130"/>
      <c r="N22" s="120"/>
      <c r="O22" s="121"/>
    </row>
    <row r="23" spans="1:18" s="100" customFormat="1" ht="12" customHeight="1" x14ac:dyDescent="0.3">
      <c r="A23" s="95"/>
      <c r="B23" s="119"/>
      <c r="C23" s="124" t="s">
        <v>103</v>
      </c>
      <c r="D23" s="101"/>
      <c r="E23" s="98"/>
      <c r="F23" s="98"/>
      <c r="G23" s="98"/>
      <c r="H23" s="98"/>
      <c r="I23" s="98"/>
      <c r="J23" s="240">
        <f>SUM(J24:J25)</f>
        <v>-52831567.219999999</v>
      </c>
      <c r="K23" s="206">
        <f>SUM(K24:K25)</f>
        <v>-65625</v>
      </c>
      <c r="L23" s="240">
        <f>SUM(L24:L25)</f>
        <v>-103299718.96000001</v>
      </c>
      <c r="M23" s="206">
        <f>SUM(M24:M25)</f>
        <v>-128894</v>
      </c>
      <c r="N23" s="120"/>
      <c r="O23" s="121"/>
    </row>
    <row r="24" spans="1:18" s="100" customFormat="1" ht="12" customHeight="1" x14ac:dyDescent="0.3">
      <c r="A24" s="95"/>
      <c r="B24" s="119"/>
      <c r="C24" s="61" t="s">
        <v>104</v>
      </c>
      <c r="D24" s="98" t="s">
        <v>105</v>
      </c>
      <c r="E24" s="98"/>
      <c r="F24" s="98"/>
      <c r="G24" s="98"/>
      <c r="H24" s="98"/>
      <c r="I24" s="98"/>
      <c r="J24" s="188">
        <f>-758226.71</f>
        <v>-758226.71</v>
      </c>
      <c r="K24" s="107">
        <v>-585</v>
      </c>
      <c r="L24" s="188">
        <v>-1443375.18</v>
      </c>
      <c r="M24" s="214">
        <v>-1178</v>
      </c>
      <c r="N24" s="120"/>
      <c r="O24" s="121"/>
    </row>
    <row r="25" spans="1:18" s="100" customFormat="1" ht="12" customHeight="1" x14ac:dyDescent="0.3">
      <c r="A25" s="95"/>
      <c r="B25" s="119"/>
      <c r="C25" s="61" t="s">
        <v>106</v>
      </c>
      <c r="D25" s="98" t="s">
        <v>107</v>
      </c>
      <c r="E25" s="98"/>
      <c r="F25" s="98"/>
      <c r="G25" s="98"/>
      <c r="H25" s="98"/>
      <c r="I25" s="98"/>
      <c r="J25" s="188">
        <f>-52073340.51</f>
        <v>-52073340.509999998</v>
      </c>
      <c r="K25" s="109">
        <v>-65040</v>
      </c>
      <c r="L25" s="188">
        <v>-101856343.78</v>
      </c>
      <c r="M25" s="214">
        <v>-127716</v>
      </c>
      <c r="N25" s="120"/>
      <c r="O25" s="121"/>
    </row>
    <row r="26" spans="1:18" s="100" customFormat="1" ht="12" customHeight="1" x14ac:dyDescent="0.3">
      <c r="B26" s="119"/>
      <c r="C26" s="98"/>
      <c r="D26" s="98"/>
      <c r="E26" s="98"/>
      <c r="F26" s="98"/>
      <c r="G26" s="98"/>
      <c r="H26" s="98"/>
      <c r="I26" s="98"/>
      <c r="J26" s="98"/>
      <c r="K26" s="109"/>
      <c r="L26" s="110"/>
      <c r="M26" s="137"/>
      <c r="N26" s="120"/>
      <c r="O26" s="121"/>
    </row>
    <row r="27" spans="1:18" s="100" customFormat="1" ht="12" customHeight="1" x14ac:dyDescent="0.3">
      <c r="A27" s="95"/>
      <c r="B27" s="119"/>
      <c r="C27" s="101"/>
      <c r="D27" s="101"/>
      <c r="E27" s="101"/>
      <c r="F27" s="101"/>
      <c r="G27" s="101"/>
      <c r="H27" s="101"/>
      <c r="I27" s="101"/>
      <c r="J27" s="101"/>
      <c r="K27" s="111"/>
      <c r="L27" s="111"/>
      <c r="M27" s="131"/>
      <c r="N27" s="120"/>
      <c r="O27" s="121"/>
    </row>
    <row r="28" spans="1:18" s="100" customFormat="1" ht="12" customHeight="1" x14ac:dyDescent="0.3">
      <c r="A28" s="95"/>
      <c r="B28" s="119"/>
      <c r="C28" s="124" t="s">
        <v>108</v>
      </c>
      <c r="D28" s="101"/>
      <c r="E28" s="98"/>
      <c r="F28" s="98"/>
      <c r="G28" s="98"/>
      <c r="H28" s="98"/>
      <c r="I28" s="98"/>
      <c r="J28" s="240">
        <f>SUM(J29:J31)</f>
        <v>-11356545.210000001</v>
      </c>
      <c r="K28" s="206">
        <f>SUM(K29:K31)</f>
        <v>-447</v>
      </c>
      <c r="L28" s="240">
        <f>SUM(L29:L31)</f>
        <v>-6170454.879999999</v>
      </c>
      <c r="M28" s="206">
        <f>SUM(M29:M31)</f>
        <v>181</v>
      </c>
      <c r="N28" s="120"/>
      <c r="O28" s="121"/>
    </row>
    <row r="29" spans="1:18" s="100" customFormat="1" x14ac:dyDescent="0.3">
      <c r="A29" s="95"/>
      <c r="B29" s="119"/>
      <c r="C29" s="61" t="s">
        <v>109</v>
      </c>
      <c r="D29" s="98" t="s">
        <v>110</v>
      </c>
      <c r="E29" s="98"/>
      <c r="F29" s="98"/>
      <c r="G29" s="98"/>
      <c r="H29" s="98"/>
      <c r="I29" s="98"/>
      <c r="J29" s="189">
        <f>8821038.48</f>
        <v>8821038.4800000004</v>
      </c>
      <c r="K29" s="107">
        <v>6305</v>
      </c>
      <c r="L29" s="189">
        <v>16158375.93</v>
      </c>
      <c r="M29" s="215">
        <v>12160</v>
      </c>
      <c r="N29" s="120"/>
      <c r="O29" s="121"/>
    </row>
    <row r="30" spans="1:18" s="100" customFormat="1" ht="12" customHeight="1" x14ac:dyDescent="0.3">
      <c r="A30" s="95"/>
      <c r="B30" s="119"/>
      <c r="C30" s="61" t="s">
        <v>111</v>
      </c>
      <c r="D30" s="98" t="s">
        <v>112</v>
      </c>
      <c r="E30" s="98"/>
      <c r="F30" s="98"/>
      <c r="G30" s="98"/>
      <c r="H30" s="98"/>
      <c r="I30" s="98"/>
      <c r="J30" s="188">
        <f>-20177583.69</f>
        <v>-20177583.690000001</v>
      </c>
      <c r="K30" s="107">
        <v>-6752</v>
      </c>
      <c r="L30" s="188">
        <v>-22328830.809999999</v>
      </c>
      <c r="M30" s="215">
        <v>-11979</v>
      </c>
      <c r="N30" s="120"/>
      <c r="O30" s="121"/>
    </row>
    <row r="31" spans="1:18" s="100" customFormat="1" ht="12" customHeight="1" x14ac:dyDescent="0.3">
      <c r="B31" s="119"/>
      <c r="C31" s="98"/>
      <c r="D31" s="3"/>
      <c r="E31" s="98"/>
      <c r="F31" s="98"/>
      <c r="G31" s="98"/>
      <c r="H31" s="98"/>
      <c r="I31" s="98"/>
      <c r="J31" s="98"/>
      <c r="K31" s="107"/>
      <c r="L31" s="188"/>
      <c r="M31" s="188"/>
      <c r="N31" s="120"/>
      <c r="O31" s="121"/>
    </row>
    <row r="32" spans="1:18" s="100" customFormat="1" ht="12" customHeight="1" x14ac:dyDescent="0.3">
      <c r="A32" s="95"/>
      <c r="B32" s="119"/>
      <c r="C32" s="98"/>
      <c r="D32" s="98"/>
      <c r="E32" s="98"/>
      <c r="F32" s="98"/>
      <c r="G32" s="98"/>
      <c r="H32" s="98"/>
      <c r="I32" s="98"/>
      <c r="J32" s="98"/>
      <c r="K32" s="107"/>
      <c r="L32" s="107"/>
      <c r="M32" s="137"/>
      <c r="N32" s="120"/>
      <c r="O32" s="121"/>
    </row>
    <row r="33" spans="1:18" s="100" customFormat="1" x14ac:dyDescent="0.3">
      <c r="A33" s="95"/>
      <c r="B33" s="119"/>
      <c r="C33" s="99"/>
      <c r="D33" s="99"/>
      <c r="E33" s="99"/>
      <c r="F33" s="99"/>
      <c r="G33" s="99"/>
      <c r="H33" s="99"/>
      <c r="I33" s="99"/>
      <c r="J33" s="99"/>
      <c r="K33" s="108"/>
      <c r="L33" s="108"/>
      <c r="M33" s="2"/>
      <c r="N33" s="120"/>
      <c r="O33" s="121"/>
    </row>
    <row r="34" spans="1:18" ht="12" customHeight="1" x14ac:dyDescent="0.3">
      <c r="A34" s="1"/>
      <c r="B34" s="48"/>
      <c r="C34" s="37" t="s">
        <v>113</v>
      </c>
      <c r="D34" s="38"/>
      <c r="E34" s="38"/>
      <c r="F34" s="38"/>
      <c r="G34" s="38"/>
      <c r="H34" s="38"/>
      <c r="I34" s="38"/>
      <c r="J34" s="187">
        <f>J21+J23+J28</f>
        <v>101643177.73999998</v>
      </c>
      <c r="K34" s="208">
        <f>K21+K23+K28</f>
        <v>51563</v>
      </c>
      <c r="L34" s="187">
        <f>L21+L23+L28</f>
        <v>226128448.14999995</v>
      </c>
      <c r="M34" s="208">
        <f>M21+M23+M28</f>
        <v>110651</v>
      </c>
      <c r="N34" s="49"/>
      <c r="O34" s="20"/>
    </row>
    <row r="35" spans="1:18" s="100" customFormat="1" ht="12" customHeight="1" x14ac:dyDescent="0.3">
      <c r="B35" s="119"/>
      <c r="C35" s="98"/>
      <c r="D35" s="97"/>
      <c r="E35" s="97"/>
      <c r="F35" s="97"/>
      <c r="G35" s="97"/>
      <c r="H35" s="97"/>
      <c r="I35" s="97"/>
      <c r="J35" s="97"/>
      <c r="K35" s="106"/>
      <c r="L35" s="106"/>
      <c r="M35" s="130"/>
      <c r="N35" s="120"/>
      <c r="O35" s="121"/>
      <c r="P35" s="123"/>
      <c r="Q35" s="97"/>
      <c r="R35" s="123"/>
    </row>
    <row r="36" spans="1:18" s="100" customFormat="1" ht="12" customHeight="1" x14ac:dyDescent="0.3">
      <c r="B36" s="119"/>
      <c r="C36" s="124" t="s">
        <v>114</v>
      </c>
      <c r="D36" s="101"/>
      <c r="E36" s="98"/>
      <c r="F36" s="98"/>
      <c r="G36" s="98"/>
      <c r="H36" s="98"/>
      <c r="I36" s="98"/>
      <c r="J36" s="241">
        <f>SUM(J37:J38)</f>
        <v>14029274.57</v>
      </c>
      <c r="K36" s="206">
        <f>SUM(K37:K38)</f>
        <v>11806</v>
      </c>
      <c r="L36" s="241">
        <f>SUM(L37:L38)</f>
        <v>22173740.490000002</v>
      </c>
      <c r="M36" s="206">
        <f>SUM(M37:M38)</f>
        <v>26816</v>
      </c>
      <c r="N36" s="120"/>
      <c r="O36" s="121"/>
      <c r="P36" s="123"/>
      <c r="Q36" s="97"/>
      <c r="R36" s="123"/>
    </row>
    <row r="37" spans="1:18" s="100" customFormat="1" ht="12" customHeight="1" x14ac:dyDescent="0.3">
      <c r="B37" s="119"/>
      <c r="C37" s="61" t="s">
        <v>115</v>
      </c>
      <c r="D37" s="98" t="s">
        <v>116</v>
      </c>
      <c r="E37" s="98"/>
      <c r="F37" s="98"/>
      <c r="G37" s="98"/>
      <c r="H37" s="98"/>
      <c r="I37" s="98"/>
      <c r="J37" s="189">
        <f>15992299.23</f>
        <v>15992299.23</v>
      </c>
      <c r="K37" s="107">
        <v>12493</v>
      </c>
      <c r="L37" s="189">
        <v>25709593.140000001</v>
      </c>
      <c r="M37" s="213">
        <v>28893</v>
      </c>
      <c r="N37" s="120"/>
      <c r="O37" s="121"/>
      <c r="P37" s="123"/>
      <c r="Q37" s="97"/>
      <c r="R37" s="123"/>
    </row>
    <row r="38" spans="1:18" s="100" customFormat="1" ht="12" customHeight="1" x14ac:dyDescent="0.3">
      <c r="A38" s="95"/>
      <c r="B38" s="119"/>
      <c r="C38" s="61" t="s">
        <v>117</v>
      </c>
      <c r="D38" s="98" t="s">
        <v>118</v>
      </c>
      <c r="E38" s="98"/>
      <c r="F38" s="98"/>
      <c r="G38" s="98"/>
      <c r="H38" s="98"/>
      <c r="I38" s="98"/>
      <c r="J38" s="188">
        <f>-1963024.66</f>
        <v>-1963024.66</v>
      </c>
      <c r="K38" s="107">
        <v>-687</v>
      </c>
      <c r="L38" s="188">
        <v>-3535852.65</v>
      </c>
      <c r="M38" s="213">
        <v>-2077</v>
      </c>
      <c r="N38" s="120"/>
      <c r="O38" s="121"/>
      <c r="P38" s="123"/>
      <c r="Q38" s="97"/>
      <c r="R38" s="123"/>
    </row>
    <row r="39" spans="1:18" s="100" customFormat="1" ht="12" customHeight="1" x14ac:dyDescent="0.3">
      <c r="A39" s="95"/>
      <c r="B39" s="119"/>
      <c r="C39" s="129"/>
      <c r="D39" s="98"/>
      <c r="E39" s="98"/>
      <c r="F39" s="98"/>
      <c r="G39" s="98"/>
      <c r="H39" s="98"/>
      <c r="I39" s="98"/>
      <c r="J39" s="98"/>
      <c r="K39" s="107"/>
      <c r="L39" s="110"/>
      <c r="M39" s="2"/>
      <c r="N39" s="120"/>
      <c r="O39" s="121"/>
    </row>
    <row r="40" spans="1:18" s="100" customFormat="1" ht="12" customHeight="1" x14ac:dyDescent="0.3">
      <c r="A40" s="95"/>
      <c r="B40" s="119"/>
      <c r="C40" s="98"/>
      <c r="D40" s="98"/>
      <c r="E40" s="98"/>
      <c r="F40" s="98"/>
      <c r="G40" s="98"/>
      <c r="H40" s="98"/>
      <c r="I40" s="98"/>
      <c r="J40" s="98"/>
      <c r="K40" s="107"/>
      <c r="L40" s="107"/>
      <c r="M40" s="130"/>
      <c r="N40" s="120"/>
      <c r="O40" s="121"/>
    </row>
    <row r="41" spans="1:18" s="100" customFormat="1" ht="6" customHeight="1" x14ac:dyDescent="0.3">
      <c r="A41" s="95"/>
      <c r="B41" s="119"/>
      <c r="C41" s="101"/>
      <c r="D41" s="101"/>
      <c r="E41" s="101"/>
      <c r="F41" s="101"/>
      <c r="G41" s="101"/>
      <c r="H41" s="101"/>
      <c r="I41" s="101"/>
      <c r="J41" s="101"/>
      <c r="K41" s="111"/>
      <c r="L41" s="111"/>
      <c r="M41" s="2"/>
      <c r="N41" s="120"/>
      <c r="O41" s="121"/>
    </row>
    <row r="42" spans="1:18" s="100" customFormat="1" ht="12" customHeight="1" x14ac:dyDescent="0.3">
      <c r="A42" s="95"/>
      <c r="B42" s="119"/>
      <c r="C42" s="99"/>
      <c r="D42" s="99"/>
      <c r="E42" s="99"/>
      <c r="F42" s="99"/>
      <c r="G42" s="99"/>
      <c r="H42" s="99"/>
      <c r="I42" s="99"/>
      <c r="J42" s="99"/>
      <c r="K42" s="108"/>
      <c r="L42" s="108"/>
      <c r="M42" s="2"/>
      <c r="N42" s="120"/>
      <c r="O42" s="121"/>
    </row>
    <row r="43" spans="1:18" ht="12" customHeight="1" x14ac:dyDescent="0.3">
      <c r="B43" s="48"/>
      <c r="C43" s="37" t="s">
        <v>119</v>
      </c>
      <c r="D43" s="38"/>
      <c r="E43" s="38"/>
      <c r="F43" s="38"/>
      <c r="G43" s="38"/>
      <c r="H43" s="38"/>
      <c r="I43" s="38"/>
      <c r="J43" s="187">
        <f>J34+J36</f>
        <v>115672452.30999997</v>
      </c>
      <c r="K43" s="208">
        <f>K34+K36</f>
        <v>63369</v>
      </c>
      <c r="L43" s="187">
        <f>L34+L36</f>
        <v>248302188.63999996</v>
      </c>
      <c r="M43" s="208">
        <f>M34+M36</f>
        <v>137467</v>
      </c>
      <c r="N43" s="49"/>
      <c r="O43" s="20"/>
    </row>
    <row r="44" spans="1:18" s="100" customFormat="1" ht="12" customHeight="1" x14ac:dyDescent="0.3">
      <c r="B44" s="119"/>
      <c r="C44" s="96"/>
      <c r="D44" s="97"/>
      <c r="E44" s="97"/>
      <c r="F44" s="97"/>
      <c r="G44" s="97"/>
      <c r="H44" s="97"/>
      <c r="I44" s="97"/>
      <c r="J44" s="97"/>
      <c r="K44" s="106"/>
      <c r="L44" s="106"/>
      <c r="M44" s="130"/>
      <c r="N44" s="120"/>
      <c r="O44" s="121"/>
    </row>
    <row r="45" spans="1:18" s="100" customFormat="1" ht="12" customHeight="1" x14ac:dyDescent="0.3">
      <c r="A45" s="95"/>
      <c r="B45" s="119"/>
      <c r="C45" s="122"/>
      <c r="D45" s="102" t="s">
        <v>120</v>
      </c>
      <c r="E45" s="98"/>
      <c r="F45" s="98"/>
      <c r="G45" s="98"/>
      <c r="H45" s="98"/>
      <c r="I45" s="98"/>
      <c r="J45" s="107">
        <v>0</v>
      </c>
      <c r="K45" s="107">
        <v>0</v>
      </c>
      <c r="L45" s="205">
        <v>0</v>
      </c>
      <c r="M45" s="212">
        <v>-2</v>
      </c>
      <c r="N45" s="120"/>
      <c r="O45" s="121"/>
    </row>
    <row r="46" spans="1:18" s="100" customFormat="1" ht="12" customHeight="1" x14ac:dyDescent="0.3">
      <c r="A46" s="95"/>
      <c r="B46" s="119"/>
      <c r="C46" s="96"/>
      <c r="D46" s="97"/>
      <c r="E46" s="97"/>
      <c r="F46" s="97"/>
      <c r="G46" s="97"/>
      <c r="H46" s="97"/>
      <c r="I46" s="97"/>
      <c r="J46" s="97"/>
      <c r="K46" s="106"/>
      <c r="L46" s="106"/>
      <c r="M46" s="130"/>
      <c r="N46" s="120"/>
      <c r="O46" s="121"/>
    </row>
    <row r="47" spans="1:18" s="100" customFormat="1" ht="12" customHeight="1" x14ac:dyDescent="0.3">
      <c r="A47" s="95"/>
      <c r="B47" s="119"/>
      <c r="C47" s="99"/>
      <c r="D47" s="99"/>
      <c r="E47" s="99"/>
      <c r="F47" s="99"/>
      <c r="G47" s="99"/>
      <c r="H47" s="99"/>
      <c r="I47" s="99"/>
      <c r="J47" s="99"/>
      <c r="K47" s="108"/>
      <c r="L47" s="108"/>
      <c r="M47" s="2"/>
      <c r="N47" s="120"/>
      <c r="O47" s="121"/>
    </row>
    <row r="48" spans="1:18" ht="12" customHeight="1" x14ac:dyDescent="0.3">
      <c r="A48" s="1"/>
      <c r="B48" s="48"/>
      <c r="C48" s="37" t="s">
        <v>121</v>
      </c>
      <c r="D48" s="38"/>
      <c r="E48" s="38"/>
      <c r="F48" s="38"/>
      <c r="G48" s="38"/>
      <c r="H48" s="38"/>
      <c r="I48" s="38"/>
      <c r="J48" s="187">
        <f>J43+J45</f>
        <v>115672452.30999997</v>
      </c>
      <c r="K48" s="208">
        <f>K43+K45</f>
        <v>63369</v>
      </c>
      <c r="L48" s="187">
        <f>L43+L45</f>
        <v>248302188.63999996</v>
      </c>
      <c r="M48" s="208">
        <f>M43+M45</f>
        <v>137465</v>
      </c>
      <c r="N48" s="49"/>
      <c r="O48" s="20"/>
    </row>
    <row r="49" spans="1:15" s="100" customFormat="1" ht="12" customHeight="1" x14ac:dyDescent="0.3">
      <c r="B49" s="119"/>
      <c r="C49" s="97"/>
      <c r="D49" s="97"/>
      <c r="E49" s="97"/>
      <c r="F49" s="97"/>
      <c r="G49" s="97"/>
      <c r="H49" s="97"/>
      <c r="I49" s="97"/>
      <c r="J49" s="97"/>
      <c r="K49" s="106"/>
      <c r="L49" s="106"/>
      <c r="M49" s="130"/>
      <c r="N49" s="120"/>
      <c r="O49" s="121"/>
    </row>
    <row r="50" spans="1:15" s="100" customFormat="1" ht="12" customHeight="1" x14ac:dyDescent="0.3">
      <c r="A50" s="95"/>
      <c r="B50" s="119"/>
      <c r="C50" s="122"/>
      <c r="D50" s="98" t="s">
        <v>122</v>
      </c>
      <c r="E50" s="98"/>
      <c r="F50" s="98"/>
      <c r="G50" s="98"/>
      <c r="H50" s="98"/>
      <c r="I50" s="107">
        <v>10</v>
      </c>
      <c r="J50" s="188">
        <f>-14513167.73</f>
        <v>-14513167.73</v>
      </c>
      <c r="K50" s="217">
        <v>-5500</v>
      </c>
      <c r="L50" s="188">
        <v>-21577926.239999998</v>
      </c>
      <c r="M50" s="216">
        <v>-9821</v>
      </c>
      <c r="N50" s="120"/>
      <c r="O50" s="121"/>
    </row>
    <row r="51" spans="1:15" s="100" customFormat="1" ht="12" customHeight="1" x14ac:dyDescent="0.3">
      <c r="A51" s="95"/>
      <c r="B51" s="119"/>
      <c r="C51" s="122"/>
      <c r="D51" s="98" t="s">
        <v>123</v>
      </c>
      <c r="E51" s="98"/>
      <c r="F51" s="98"/>
      <c r="G51" s="98"/>
      <c r="H51" s="98"/>
      <c r="I51" s="98"/>
      <c r="J51" s="189">
        <f>4149772.26</f>
        <v>4149772.26</v>
      </c>
      <c r="K51" s="217">
        <v>-186</v>
      </c>
      <c r="L51" s="188">
        <v>-777020.51</v>
      </c>
      <c r="M51" s="216">
        <v>-2141</v>
      </c>
      <c r="N51" s="120"/>
      <c r="O51" s="121"/>
    </row>
    <row r="52" spans="1:15" s="100" customFormat="1" ht="12" customHeight="1" x14ac:dyDescent="0.3">
      <c r="A52" s="95"/>
      <c r="B52" s="119"/>
      <c r="C52" s="97"/>
      <c r="D52" s="97"/>
      <c r="E52" s="97"/>
      <c r="F52" s="97"/>
      <c r="G52" s="97"/>
      <c r="H52" s="97"/>
      <c r="I52" s="97"/>
      <c r="J52" s="97"/>
      <c r="K52" s="112"/>
      <c r="L52" s="106"/>
      <c r="M52" s="130"/>
      <c r="N52" s="120"/>
      <c r="O52" s="121"/>
    </row>
    <row r="53" spans="1:15" s="100" customFormat="1" ht="12" customHeight="1" x14ac:dyDescent="0.3">
      <c r="B53" s="119"/>
      <c r="C53" s="99"/>
      <c r="D53" s="99"/>
      <c r="E53" s="99"/>
      <c r="F53" s="99"/>
      <c r="G53" s="99"/>
      <c r="H53" s="99"/>
      <c r="I53" s="99"/>
      <c r="J53" s="99"/>
      <c r="K53" s="112"/>
      <c r="L53" s="108"/>
      <c r="M53" s="2"/>
      <c r="N53" s="120"/>
      <c r="O53" s="121"/>
    </row>
    <row r="54" spans="1:15" s="100" customFormat="1" ht="12" customHeight="1" x14ac:dyDescent="0.3">
      <c r="B54" s="119"/>
      <c r="C54" s="99"/>
      <c r="D54" s="99"/>
      <c r="E54" s="99"/>
      <c r="F54" s="99"/>
      <c r="G54" s="99"/>
      <c r="H54" s="99"/>
      <c r="I54" s="99"/>
      <c r="J54" s="99"/>
      <c r="K54" s="112"/>
      <c r="L54" s="108"/>
      <c r="M54" s="2"/>
      <c r="N54" s="120"/>
      <c r="O54" s="121"/>
    </row>
    <row r="55" spans="1:15" ht="12" customHeight="1" x14ac:dyDescent="0.3">
      <c r="A55" s="1"/>
      <c r="B55" s="48"/>
      <c r="C55" s="37" t="s">
        <v>124</v>
      </c>
      <c r="D55" s="38"/>
      <c r="E55" s="38"/>
      <c r="F55" s="38"/>
      <c r="G55" s="38"/>
      <c r="H55" s="38"/>
      <c r="I55" s="38"/>
      <c r="J55" s="187">
        <f>J48+J50+J51</f>
        <v>105309056.83999997</v>
      </c>
      <c r="K55" s="208">
        <f>K48+K50+K51</f>
        <v>57683</v>
      </c>
      <c r="L55" s="187">
        <f>L48+L50+L51</f>
        <v>225947241.88999996</v>
      </c>
      <c r="M55" s="208">
        <f>M48+M50+M51</f>
        <v>125503</v>
      </c>
      <c r="N55" s="49"/>
      <c r="O55" s="20"/>
    </row>
    <row r="56" spans="1:15" s="100" customFormat="1" ht="12" customHeight="1" x14ac:dyDescent="0.3">
      <c r="A56" s="95"/>
      <c r="B56" s="119"/>
      <c r="C56" s="96"/>
      <c r="D56" s="97"/>
      <c r="E56" s="97"/>
      <c r="F56" s="97"/>
      <c r="G56" s="97"/>
      <c r="H56" s="97"/>
      <c r="I56" s="97"/>
      <c r="J56" s="97"/>
      <c r="K56" s="112"/>
      <c r="L56" s="106"/>
      <c r="M56" s="130"/>
      <c r="N56" s="120"/>
      <c r="O56" s="121"/>
    </row>
    <row r="57" spans="1:15" s="100" customFormat="1" ht="12" customHeight="1" x14ac:dyDescent="0.3">
      <c r="A57" s="95"/>
      <c r="B57" s="119"/>
      <c r="C57" s="122"/>
      <c r="D57" s="98" t="s">
        <v>125</v>
      </c>
      <c r="E57" s="98"/>
      <c r="F57" s="98"/>
      <c r="G57" s="98"/>
      <c r="H57" s="98"/>
      <c r="I57" s="244">
        <v>10</v>
      </c>
      <c r="J57" s="188">
        <f>-39352839.82</f>
        <v>-39352839.82</v>
      </c>
      <c r="K57" s="217">
        <v>-14889</v>
      </c>
      <c r="L57" s="188">
        <v>-58466891.289999999</v>
      </c>
      <c r="M57" s="217">
        <v>-26537</v>
      </c>
      <c r="N57" s="120"/>
      <c r="O57" s="121"/>
    </row>
    <row r="58" spans="1:15" s="100" customFormat="1" ht="12" customHeight="1" x14ac:dyDescent="0.3">
      <c r="B58" s="119"/>
      <c r="C58" s="122"/>
      <c r="D58" s="98" t="s">
        <v>126</v>
      </c>
      <c r="E58" s="98"/>
      <c r="F58" s="98"/>
      <c r="G58" s="98"/>
      <c r="H58" s="98"/>
      <c r="I58" s="98"/>
      <c r="J58" s="189">
        <f>11527145.19</f>
        <v>11527145.189999999</v>
      </c>
      <c r="K58" s="217">
        <v>-517</v>
      </c>
      <c r="L58" s="188">
        <v>-2158390.3199999998</v>
      </c>
      <c r="M58" s="217">
        <v>-5948</v>
      </c>
      <c r="N58" s="120"/>
      <c r="O58" s="121"/>
    </row>
    <row r="59" spans="1:15" s="100" customFormat="1" ht="12" customHeight="1" x14ac:dyDescent="0.3">
      <c r="B59" s="119"/>
      <c r="C59" s="97"/>
      <c r="D59" s="97"/>
      <c r="E59" s="97"/>
      <c r="F59" s="97"/>
      <c r="G59" s="97"/>
      <c r="H59" s="97"/>
      <c r="I59" s="97"/>
      <c r="J59" s="97"/>
      <c r="K59" s="112"/>
      <c r="L59" s="106"/>
      <c r="M59" s="130"/>
      <c r="N59" s="120"/>
      <c r="O59" s="121"/>
    </row>
    <row r="60" spans="1:15" s="100" customFormat="1" ht="12" customHeight="1" x14ac:dyDescent="0.3">
      <c r="A60" s="95"/>
      <c r="B60" s="119"/>
      <c r="C60" s="99"/>
      <c r="D60" s="99"/>
      <c r="E60" s="99"/>
      <c r="F60" s="99"/>
      <c r="G60" s="99"/>
      <c r="H60" s="99"/>
      <c r="I60" s="99"/>
      <c r="J60" s="99"/>
      <c r="K60" s="112"/>
      <c r="L60" s="108"/>
      <c r="M60" s="2"/>
      <c r="N60" s="120"/>
      <c r="O60" s="121"/>
    </row>
    <row r="61" spans="1:15" s="100" customFormat="1" ht="12" customHeight="1" x14ac:dyDescent="0.3">
      <c r="A61" s="95"/>
      <c r="B61" s="119"/>
      <c r="C61" s="99"/>
      <c r="D61" s="99"/>
      <c r="E61" s="99"/>
      <c r="F61" s="99"/>
      <c r="G61" s="99"/>
      <c r="H61" s="99"/>
      <c r="I61" s="99"/>
      <c r="J61" s="99"/>
      <c r="K61" s="112"/>
      <c r="L61" s="108"/>
      <c r="M61" s="2"/>
      <c r="N61" s="120" t="s">
        <v>19</v>
      </c>
      <c r="O61" s="121"/>
    </row>
    <row r="62" spans="1:15" ht="12" customHeight="1" x14ac:dyDescent="0.3">
      <c r="A62" s="1"/>
      <c r="B62" s="48"/>
      <c r="C62" s="37" t="s">
        <v>127</v>
      </c>
      <c r="D62" s="38"/>
      <c r="E62" s="38"/>
      <c r="F62" s="38"/>
      <c r="G62" s="38"/>
      <c r="H62" s="38"/>
      <c r="I62" s="245">
        <v>21</v>
      </c>
      <c r="J62" s="187">
        <f>J55+J57+J58</f>
        <v>77483362.209999979</v>
      </c>
      <c r="K62" s="208">
        <f>K55+K57+K58</f>
        <v>42277</v>
      </c>
      <c r="L62" s="187">
        <f>L55+L57+L58</f>
        <v>165321960.27999997</v>
      </c>
      <c r="M62" s="208">
        <f>M55+M57+M58</f>
        <v>93018</v>
      </c>
      <c r="N62" s="49"/>
      <c r="O62" s="20"/>
    </row>
    <row r="63" spans="1:15" ht="6" customHeight="1" thickBot="1" x14ac:dyDescent="0.35">
      <c r="A63" s="1"/>
      <c r="B63" s="50"/>
      <c r="C63" s="51"/>
      <c r="D63" s="51"/>
      <c r="E63" s="51"/>
      <c r="F63" s="51"/>
      <c r="G63" s="51"/>
      <c r="H63" s="51"/>
      <c r="I63" s="51"/>
      <c r="J63" s="51"/>
      <c r="K63" s="117"/>
      <c r="L63" s="117"/>
      <c r="M63" s="117"/>
      <c r="N63" s="52"/>
      <c r="O63" s="20"/>
    </row>
    <row r="64" spans="1:15" ht="12" customHeight="1" x14ac:dyDescent="0.3">
      <c r="A64" s="1"/>
      <c r="B64" s="1" t="s">
        <v>87</v>
      </c>
      <c r="C64" s="1"/>
      <c r="D64" s="1"/>
      <c r="E64" s="1"/>
      <c r="F64" s="1"/>
      <c r="G64" s="1"/>
      <c r="H64" s="1"/>
      <c r="I64" s="222"/>
      <c r="J64" s="222"/>
      <c r="K64" s="113"/>
      <c r="L64" s="113"/>
      <c r="M64" s="113"/>
      <c r="O64" s="1"/>
    </row>
    <row r="65" spans="1:15" ht="9" customHeight="1" x14ac:dyDescent="0.3"/>
    <row r="66" spans="1:15" ht="12" hidden="1" customHeight="1" x14ac:dyDescent="0.3">
      <c r="A66" s="1"/>
      <c r="B66" s="1"/>
      <c r="C66" s="246" t="s">
        <v>88</v>
      </c>
      <c r="D66" s="246"/>
      <c r="E66" s="246"/>
      <c r="F66" s="246" t="s">
        <v>89</v>
      </c>
      <c r="G66" s="246"/>
      <c r="H66" s="246"/>
      <c r="I66" s="246"/>
      <c r="J66" s="246"/>
      <c r="K66" s="246"/>
      <c r="L66" s="175" t="s">
        <v>90</v>
      </c>
      <c r="M66" s="175"/>
      <c r="O66" s="18"/>
    </row>
    <row r="67" spans="1:15" ht="12" hidden="1" customHeight="1" x14ac:dyDescent="0.3">
      <c r="A67" s="1"/>
      <c r="B67" s="1"/>
      <c r="C67" s="247" t="s">
        <v>91</v>
      </c>
      <c r="D67" s="247"/>
      <c r="E67" s="247"/>
      <c r="F67" s="247" t="s">
        <v>92</v>
      </c>
      <c r="G67" s="247"/>
      <c r="H67" s="247"/>
      <c r="I67" s="247"/>
      <c r="J67" s="247"/>
      <c r="K67" s="247"/>
      <c r="L67" s="176" t="s">
        <v>93</v>
      </c>
      <c r="M67" s="176"/>
      <c r="O67" s="1"/>
    </row>
    <row r="68" spans="1:15" ht="12" hidden="1" customHeight="1" x14ac:dyDescent="0.3">
      <c r="A68" s="1"/>
      <c r="B68" s="1"/>
      <c r="C68" s="1"/>
      <c r="D68" s="1"/>
      <c r="E68" s="1"/>
      <c r="F68" s="1"/>
      <c r="G68" s="1"/>
      <c r="H68" s="1"/>
      <c r="I68" s="222"/>
      <c r="J68" s="222"/>
      <c r="K68" s="113"/>
      <c r="L68" s="113"/>
      <c r="M68" s="113"/>
      <c r="O68" s="1"/>
    </row>
    <row r="69" spans="1:15" ht="12" hidden="1" customHeight="1" x14ac:dyDescent="0.3">
      <c r="A69" s="1"/>
      <c r="B69" s="1"/>
      <c r="C69" s="1"/>
      <c r="D69" s="1"/>
      <c r="E69" s="1"/>
      <c r="F69" s="1"/>
      <c r="G69" s="1"/>
      <c r="H69" s="1"/>
      <c r="I69" s="222"/>
      <c r="J69" s="222"/>
      <c r="K69" s="113"/>
      <c r="L69" s="113"/>
      <c r="M69" s="113"/>
      <c r="O69" s="1"/>
    </row>
    <row r="70" spans="1:15" ht="12" hidden="1" customHeight="1" x14ac:dyDescent="0.3">
      <c r="A70" s="1"/>
      <c r="B70" s="1"/>
      <c r="C70" s="246" t="s">
        <v>94</v>
      </c>
      <c r="D70" s="246"/>
      <c r="E70" s="246"/>
      <c r="F70" s="246" t="s">
        <v>94</v>
      </c>
      <c r="G70" s="246"/>
      <c r="H70" s="246"/>
      <c r="I70" s="246"/>
      <c r="J70" s="246"/>
      <c r="K70" s="246"/>
      <c r="L70" s="175" t="s">
        <v>95</v>
      </c>
      <c r="M70" s="175"/>
      <c r="O70" s="1"/>
    </row>
    <row r="71" spans="1:15" ht="12" hidden="1" customHeight="1" x14ac:dyDescent="0.3">
      <c r="A71" s="1"/>
      <c r="B71" s="1"/>
      <c r="C71" s="247" t="s">
        <v>96</v>
      </c>
      <c r="D71" s="247"/>
      <c r="E71" s="247"/>
      <c r="F71" s="247" t="s">
        <v>97</v>
      </c>
      <c r="G71" s="247"/>
      <c r="H71" s="247"/>
      <c r="I71" s="247"/>
      <c r="J71" s="247"/>
      <c r="K71" s="247"/>
      <c r="L71" s="118" t="s">
        <v>98</v>
      </c>
      <c r="M71" s="118"/>
      <c r="O71" s="1"/>
    </row>
  </sheetData>
  <mergeCells count="12">
    <mergeCell ref="F71:K71"/>
    <mergeCell ref="C70:E70"/>
    <mergeCell ref="C71:E71"/>
    <mergeCell ref="C67:E67"/>
    <mergeCell ref="F67:K67"/>
    <mergeCell ref="F70:K70"/>
    <mergeCell ref="C66:E66"/>
    <mergeCell ref="F66:K66"/>
    <mergeCell ref="B6:N6"/>
    <mergeCell ref="B7:N7"/>
    <mergeCell ref="B8:N8"/>
    <mergeCell ref="B10:N10"/>
  </mergeCells>
  <printOptions horizontalCentered="1"/>
  <pageMargins left="0" right="0" top="0.39370078740157483" bottom="0" header="0.31496062992125984" footer="0"/>
  <pageSetup paperSize="9" scale="98" orientation="portrait" r:id="rId1"/>
  <ignoredErrors>
    <ignoredError sqref="M14 L13:M1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77"/>
  <sheetViews>
    <sheetView showGridLines="0" tabSelected="1" topLeftCell="A11" zoomScale="120" zoomScaleNormal="120" zoomScaleSheetLayoutView="90" workbookViewId="0">
      <selection activeCell="N38" sqref="N38"/>
    </sheetView>
  </sheetViews>
  <sheetFormatPr defaultColWidth="9.140625" defaultRowHeight="16.5" x14ac:dyDescent="0.3"/>
  <cols>
    <col min="1" max="2" width="4" style="2" customWidth="1"/>
    <col min="3" max="3" width="14.28515625" style="2" customWidth="1"/>
    <col min="4" max="4" width="2.85546875" style="2" customWidth="1"/>
    <col min="5" max="5" width="12.85546875" style="2" customWidth="1"/>
    <col min="6" max="6" width="2.85546875" style="2" customWidth="1"/>
    <col min="7" max="7" width="12.7109375" style="2" customWidth="1"/>
    <col min="8" max="9" width="2.85546875" style="2" customWidth="1"/>
    <col min="10" max="10" width="9.5703125" style="2" customWidth="1"/>
    <col min="11" max="11" width="6.42578125" style="2" customWidth="1"/>
    <col min="12" max="12" width="9.85546875" style="2" customWidth="1"/>
    <col min="13" max="13" width="4.28515625" style="2" customWidth="1"/>
    <col min="14" max="14" width="2.85546875" style="2" customWidth="1"/>
    <col min="15" max="15" width="11.140625" style="2" customWidth="1"/>
    <col min="16" max="16" width="2.85546875" style="2" customWidth="1"/>
    <col min="17" max="17" width="10.85546875" style="2" bestFit="1" customWidth="1"/>
    <col min="18" max="19" width="4" style="2" customWidth="1"/>
    <col min="20" max="20" width="4.28515625" style="2" customWidth="1"/>
    <col min="21" max="21" width="16.7109375" style="2" bestFit="1" customWidth="1"/>
    <col min="22" max="22" width="3.7109375" style="2" customWidth="1"/>
    <col min="23" max="23" width="11.42578125" style="2" customWidth="1"/>
    <col min="24" max="24" width="5.7109375" style="2" customWidth="1"/>
    <col min="25" max="16384" width="9.140625" style="2"/>
  </cols>
  <sheetData>
    <row r="1" spans="1:24" ht="12" customHeight="1" x14ac:dyDescent="0.3"/>
    <row r="2" spans="1:24" ht="12" customHeight="1" x14ac:dyDescent="0.3"/>
    <row r="3" spans="1:24" ht="12" customHeight="1" x14ac:dyDescent="0.3"/>
    <row r="4" spans="1:24" ht="12" customHeight="1" x14ac:dyDescent="0.3"/>
    <row r="5" spans="1:24" ht="12" customHeight="1" x14ac:dyDescent="0.3"/>
    <row r="6" spans="1:24" ht="13.5" customHeight="1" x14ac:dyDescent="0.3">
      <c r="A6" s="1"/>
      <c r="B6" s="279" t="s">
        <v>0</v>
      </c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1"/>
    </row>
    <row r="7" spans="1:24" ht="13.5" customHeight="1" x14ac:dyDescent="0.3">
      <c r="A7" s="1"/>
      <c r="B7" s="282" t="s">
        <v>128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4"/>
    </row>
    <row r="8" spans="1:24" ht="13.5" customHeight="1" x14ac:dyDescent="0.3">
      <c r="A8" s="1"/>
      <c r="B8" s="285" t="s">
        <v>1</v>
      </c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7"/>
    </row>
    <row r="9" spans="1:24" ht="6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24" s="6" customFormat="1" ht="13.5" customHeight="1" x14ac:dyDescent="0.25">
      <c r="B10" s="288" t="s">
        <v>236</v>
      </c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90"/>
    </row>
    <row r="11" spans="1:24" ht="6" customHeight="1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</row>
    <row r="12" spans="1:24" ht="6" customHeight="1" x14ac:dyDescent="0.3">
      <c r="B12" s="65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7"/>
      <c r="S12" s="68"/>
    </row>
    <row r="13" spans="1:24" ht="12" customHeight="1" x14ac:dyDescent="0.3">
      <c r="B13" s="69"/>
      <c r="C13" s="7"/>
      <c r="D13" s="7"/>
      <c r="E13" s="7"/>
      <c r="F13" s="7"/>
      <c r="G13" s="291"/>
      <c r="H13" s="283"/>
      <c r="I13" s="203"/>
      <c r="J13" s="291" t="s">
        <v>129</v>
      </c>
      <c r="K13" s="291"/>
      <c r="L13" s="291"/>
      <c r="M13" s="291"/>
      <c r="N13" s="291"/>
      <c r="O13" s="291"/>
      <c r="P13" s="7"/>
      <c r="Q13" s="7"/>
      <c r="R13" s="7"/>
      <c r="S13" s="68"/>
      <c r="T13" s="24"/>
      <c r="U13" s="24"/>
      <c r="V13" s="24"/>
      <c r="W13" s="24"/>
      <c r="X13" s="20"/>
    </row>
    <row r="14" spans="1:24" ht="12" customHeight="1" x14ac:dyDescent="0.3">
      <c r="B14" s="70"/>
      <c r="C14" s="20"/>
      <c r="D14" s="20"/>
      <c r="E14" s="20"/>
      <c r="F14" s="20"/>
      <c r="G14" s="276" t="s">
        <v>130</v>
      </c>
      <c r="H14" s="24"/>
      <c r="J14" s="276" t="s">
        <v>131</v>
      </c>
      <c r="K14" s="66"/>
      <c r="L14" s="276" t="s">
        <v>132</v>
      </c>
      <c r="M14" s="66"/>
      <c r="N14" s="66"/>
      <c r="O14" s="276" t="s">
        <v>133</v>
      </c>
      <c r="P14" s="20"/>
      <c r="Q14" s="276" t="s">
        <v>134</v>
      </c>
      <c r="S14" s="68"/>
      <c r="T14" s="24"/>
      <c r="U14" s="24"/>
      <c r="V14" s="24"/>
      <c r="W14" s="24"/>
      <c r="X14" s="20"/>
    </row>
    <row r="15" spans="1:24" ht="12" customHeight="1" x14ac:dyDescent="0.3">
      <c r="B15" s="70"/>
      <c r="C15" s="1"/>
      <c r="D15" s="1"/>
      <c r="E15" s="20"/>
      <c r="F15" s="20"/>
      <c r="G15" s="277"/>
      <c r="J15" s="277"/>
      <c r="K15" s="24"/>
      <c r="L15" s="277"/>
      <c r="M15" s="24"/>
      <c r="N15" s="24"/>
      <c r="O15" s="277"/>
      <c r="P15" s="20"/>
      <c r="Q15" s="277"/>
      <c r="S15" s="68"/>
      <c r="T15" s="24"/>
      <c r="U15" s="24"/>
      <c r="V15" s="24"/>
      <c r="W15" s="24"/>
      <c r="X15" s="20"/>
    </row>
    <row r="16" spans="1:24" ht="12" customHeight="1" x14ac:dyDescent="0.3">
      <c r="B16" s="70"/>
      <c r="C16" s="1"/>
      <c r="D16" s="1"/>
      <c r="E16" s="20"/>
      <c r="F16" s="20"/>
      <c r="G16" s="277"/>
      <c r="J16" s="277"/>
      <c r="K16" s="24"/>
      <c r="L16" s="277"/>
      <c r="M16" s="24"/>
      <c r="N16" s="24"/>
      <c r="O16" s="277"/>
      <c r="P16" s="20"/>
      <c r="Q16" s="277"/>
      <c r="S16" s="68"/>
      <c r="T16" s="24"/>
      <c r="U16" s="24"/>
      <c r="V16" s="24"/>
      <c r="W16" s="24"/>
      <c r="X16" s="20"/>
    </row>
    <row r="17" spans="2:24" ht="12" customHeight="1" x14ac:dyDescent="0.3">
      <c r="B17" s="70"/>
      <c r="C17" s="1"/>
      <c r="D17" s="1"/>
      <c r="E17" s="20"/>
      <c r="F17" s="20"/>
      <c r="G17" s="278"/>
      <c r="I17" s="71"/>
      <c r="J17" s="278"/>
      <c r="K17" s="94"/>
      <c r="L17" s="278"/>
      <c r="M17" s="94"/>
      <c r="N17" s="94"/>
      <c r="O17" s="278"/>
      <c r="P17" s="20"/>
      <c r="Q17" s="278"/>
      <c r="S17" s="68"/>
      <c r="T17" s="24"/>
      <c r="U17" s="24"/>
      <c r="V17" s="24"/>
      <c r="W17" s="24"/>
      <c r="X17" s="20"/>
    </row>
    <row r="18" spans="2:24" ht="12" customHeight="1" x14ac:dyDescent="0.3">
      <c r="B18" s="69"/>
      <c r="C18" s="22"/>
      <c r="D18" s="22"/>
      <c r="E18" s="7"/>
      <c r="F18" s="7"/>
      <c r="G18" s="76"/>
      <c r="H18" s="4"/>
      <c r="I18" s="4"/>
      <c r="J18" s="76"/>
      <c r="K18" s="4"/>
      <c r="L18" s="76"/>
      <c r="M18" s="4"/>
      <c r="N18" s="4"/>
      <c r="O18" s="76"/>
      <c r="P18" s="7"/>
      <c r="Q18" s="191"/>
      <c r="R18" s="4"/>
      <c r="S18" s="68"/>
      <c r="T18" s="75"/>
      <c r="U18" s="24"/>
      <c r="V18" s="24"/>
      <c r="W18" s="24"/>
      <c r="X18" s="20"/>
    </row>
    <row r="19" spans="2:24" ht="12" customHeight="1" x14ac:dyDescent="0.3">
      <c r="B19" s="69"/>
      <c r="C19" s="8" t="s">
        <v>139</v>
      </c>
      <c r="D19" s="8"/>
      <c r="E19" s="7"/>
      <c r="F19" s="7"/>
      <c r="G19" s="72">
        <v>950000</v>
      </c>
      <c r="H19" s="4"/>
      <c r="I19" s="4"/>
      <c r="J19" s="193">
        <v>84094000</v>
      </c>
      <c r="K19" s="4"/>
      <c r="L19" s="193">
        <v>318337000</v>
      </c>
      <c r="M19" s="4"/>
      <c r="N19" s="4"/>
      <c r="O19" s="77">
        <v>0</v>
      </c>
      <c r="P19" s="7"/>
      <c r="Q19" s="193">
        <v>1352431402.78</v>
      </c>
      <c r="R19" s="4"/>
      <c r="S19" s="68"/>
      <c r="T19" s="24"/>
      <c r="U19" s="24"/>
      <c r="V19" s="24"/>
      <c r="W19" s="24"/>
      <c r="X19" s="20"/>
    </row>
    <row r="20" spans="2:24" ht="12" customHeight="1" x14ac:dyDescent="0.3">
      <c r="B20" s="69"/>
      <c r="C20" s="8"/>
      <c r="D20" s="8"/>
      <c r="E20" s="7"/>
      <c r="F20" s="7"/>
      <c r="G20" s="84"/>
      <c r="H20" s="4"/>
      <c r="I20" s="4"/>
      <c r="J20" s="84"/>
      <c r="K20" s="4"/>
      <c r="L20" s="84"/>
      <c r="M20" s="4"/>
      <c r="N20" s="4"/>
      <c r="O20" s="87"/>
      <c r="P20" s="7"/>
      <c r="Q20" s="86"/>
      <c r="R20" s="4"/>
      <c r="S20" s="68"/>
      <c r="T20" s="24"/>
      <c r="U20" s="24"/>
      <c r="V20" s="24"/>
      <c r="W20" s="24"/>
      <c r="X20" s="20"/>
    </row>
    <row r="21" spans="2:24" ht="12" customHeight="1" x14ac:dyDescent="0.3">
      <c r="B21" s="69"/>
      <c r="C21" s="3" t="s">
        <v>135</v>
      </c>
      <c r="D21" s="5"/>
      <c r="E21" s="3"/>
      <c r="F21" s="3"/>
      <c r="G21" s="88"/>
      <c r="H21" s="4"/>
      <c r="I21" s="88"/>
      <c r="J21" s="4"/>
      <c r="K21" s="89"/>
      <c r="L21" s="89"/>
      <c r="M21" s="89"/>
      <c r="N21" s="90"/>
      <c r="O21" s="191">
        <v>265100648.27284908</v>
      </c>
      <c r="P21" s="89"/>
      <c r="Q21" s="191">
        <v>265100648.27284908</v>
      </c>
      <c r="R21" s="4"/>
      <c r="S21" s="68"/>
      <c r="T21" s="24"/>
      <c r="U21" s="24"/>
      <c r="V21" s="24"/>
      <c r="W21" s="24"/>
      <c r="X21" s="20"/>
    </row>
    <row r="22" spans="2:24" ht="12" customHeight="1" x14ac:dyDescent="0.3">
      <c r="B22" s="69"/>
      <c r="C22" s="3" t="s">
        <v>136</v>
      </c>
      <c r="D22" s="5"/>
      <c r="E22" s="3"/>
      <c r="F22" s="3"/>
      <c r="G22" s="74"/>
      <c r="H22" s="4"/>
      <c r="I22" s="73"/>
      <c r="J22" s="191">
        <v>13255032.4136425</v>
      </c>
      <c r="K22" s="89"/>
      <c r="L22" s="191">
        <v>62961403.964801684</v>
      </c>
      <c r="M22" s="89"/>
      <c r="N22" s="90"/>
      <c r="O22" s="204">
        <v>-76216436.378444105</v>
      </c>
      <c r="P22" s="191"/>
      <c r="Q22" s="191">
        <v>0</v>
      </c>
      <c r="R22" s="4"/>
      <c r="S22" s="68"/>
      <c r="T22" s="24"/>
      <c r="U22" s="24"/>
      <c r="V22" s="24"/>
      <c r="W22" s="24"/>
      <c r="X22" s="20"/>
    </row>
    <row r="23" spans="2:24" ht="11.25" customHeight="1" x14ac:dyDescent="0.3">
      <c r="B23" s="69"/>
      <c r="C23" s="3" t="s">
        <v>137</v>
      </c>
      <c r="D23" s="5"/>
      <c r="E23" s="3"/>
      <c r="F23" s="3"/>
      <c r="G23" s="88"/>
      <c r="H23" s="4"/>
      <c r="J23" s="191"/>
      <c r="K23" s="191"/>
      <c r="L23" s="191"/>
      <c r="M23" s="89"/>
      <c r="N23" s="90"/>
      <c r="O23" s="204">
        <v>-65902579.060000002</v>
      </c>
      <c r="P23" s="191"/>
      <c r="Q23" s="204">
        <v>-65902579.060000002</v>
      </c>
      <c r="R23" s="4"/>
      <c r="S23" s="68"/>
      <c r="T23" s="24"/>
      <c r="U23" s="24"/>
      <c r="V23" s="24"/>
      <c r="W23" s="24"/>
      <c r="X23" s="20"/>
    </row>
    <row r="24" spans="2:24" ht="12" customHeight="1" x14ac:dyDescent="0.3">
      <c r="B24" s="69"/>
      <c r="C24" s="3" t="s">
        <v>138</v>
      </c>
      <c r="D24" s="5"/>
      <c r="E24" s="3"/>
      <c r="F24" s="3"/>
      <c r="G24" s="88"/>
      <c r="H24" s="4"/>
      <c r="I24" s="88"/>
      <c r="J24" s="4"/>
      <c r="K24" s="89"/>
      <c r="L24" s="89"/>
      <c r="M24" s="89"/>
      <c r="N24" s="90"/>
      <c r="O24" s="204">
        <v>-122981632.837622</v>
      </c>
      <c r="P24" s="191"/>
      <c r="Q24" s="204">
        <v>-122981632.837622</v>
      </c>
      <c r="R24" s="4"/>
      <c r="S24" s="68"/>
      <c r="T24" s="24"/>
      <c r="U24" s="24"/>
      <c r="V24" s="24"/>
      <c r="W24" s="24"/>
      <c r="X24" s="20"/>
    </row>
    <row r="25" spans="2:24" x14ac:dyDescent="0.3">
      <c r="B25" s="69"/>
      <c r="C25" s="3"/>
      <c r="D25" s="5"/>
      <c r="E25" s="3"/>
      <c r="F25" s="3"/>
      <c r="G25" s="88"/>
      <c r="H25" s="4"/>
      <c r="I25" s="88"/>
      <c r="J25" s="4"/>
      <c r="K25" s="89"/>
      <c r="L25" s="89"/>
      <c r="M25" s="89"/>
      <c r="N25" s="89"/>
      <c r="O25" s="89"/>
      <c r="P25" s="89"/>
      <c r="Q25" s="91"/>
      <c r="R25" s="4"/>
      <c r="S25" s="68"/>
      <c r="T25" s="24"/>
      <c r="U25"/>
      <c r="V25" s="24"/>
      <c r="W25" s="24"/>
      <c r="X25" s="20"/>
    </row>
    <row r="26" spans="2:24" ht="12" customHeight="1" x14ac:dyDescent="0.3">
      <c r="B26" s="69"/>
      <c r="R26" s="4"/>
      <c r="S26" s="68"/>
      <c r="T26" s="75"/>
      <c r="U26"/>
      <c r="V26" s="24"/>
      <c r="W26" s="24"/>
      <c r="X26" s="20"/>
    </row>
    <row r="27" spans="2:24" ht="12" customHeight="1" x14ac:dyDescent="0.3">
      <c r="B27" s="69"/>
      <c r="C27" s="8" t="s">
        <v>140</v>
      </c>
      <c r="D27" s="8"/>
      <c r="E27" s="7"/>
      <c r="F27" s="7"/>
      <c r="G27" s="72">
        <f>G19+G22</f>
        <v>950000</v>
      </c>
      <c r="H27" s="4"/>
      <c r="I27" s="4"/>
      <c r="J27" s="193">
        <f>J19+J22</f>
        <v>97349032.413642496</v>
      </c>
      <c r="K27" s="4"/>
      <c r="L27" s="193">
        <f>L19+L22</f>
        <v>381298403.96480167</v>
      </c>
      <c r="M27" s="4"/>
      <c r="N27" s="4"/>
      <c r="O27" s="81">
        <v>0</v>
      </c>
      <c r="P27" s="8"/>
      <c r="Q27" s="193">
        <f>SUM(Q19:Q26)-1000</f>
        <v>1428646839.1552272</v>
      </c>
      <c r="R27" s="4"/>
      <c r="S27" s="68"/>
      <c r="T27" s="75"/>
      <c r="U27"/>
      <c r="V27" s="24"/>
      <c r="W27" s="24"/>
      <c r="X27" s="20"/>
    </row>
    <row r="28" spans="2:24" ht="12" customHeight="1" x14ac:dyDescent="0.3">
      <c r="B28" s="69"/>
      <c r="C28" s="8"/>
      <c r="D28" s="8"/>
      <c r="E28" s="7"/>
      <c r="F28" s="7"/>
      <c r="G28" s="84"/>
      <c r="H28" s="4"/>
      <c r="I28" s="4"/>
      <c r="J28" s="84"/>
      <c r="K28" s="4"/>
      <c r="L28" s="84"/>
      <c r="M28" s="4"/>
      <c r="N28" s="4"/>
      <c r="O28" s="85"/>
      <c r="P28" s="7"/>
      <c r="Q28" s="86"/>
      <c r="R28" s="4"/>
      <c r="S28" s="68"/>
      <c r="T28" s="75"/>
      <c r="U28"/>
      <c r="V28" s="24"/>
      <c r="W28" s="24"/>
      <c r="X28" s="20"/>
    </row>
    <row r="29" spans="2:24" ht="12" customHeight="1" x14ac:dyDescent="0.3">
      <c r="B29" s="69"/>
      <c r="C29" s="7" t="s">
        <v>135</v>
      </c>
      <c r="D29" s="7"/>
      <c r="E29" s="7"/>
      <c r="F29" s="7"/>
      <c r="G29" s="190"/>
      <c r="H29" s="4"/>
      <c r="I29" s="4"/>
      <c r="J29" s="190"/>
      <c r="K29" s="4"/>
      <c r="L29" s="190"/>
      <c r="M29" s="4"/>
      <c r="N29" s="4"/>
      <c r="O29" s="191">
        <v>165321960.28</v>
      </c>
      <c r="P29" s="22"/>
      <c r="Q29" s="191">
        <f>O29</f>
        <v>165321960.28</v>
      </c>
      <c r="R29" s="4"/>
      <c r="S29" s="68"/>
      <c r="T29" s="75"/>
      <c r="U29"/>
      <c r="V29" s="24"/>
      <c r="W29" s="24"/>
      <c r="X29" s="20"/>
    </row>
    <row r="30" spans="2:24" ht="12" customHeight="1" x14ac:dyDescent="0.3">
      <c r="B30" s="69"/>
      <c r="C30" s="3" t="s">
        <v>136</v>
      </c>
      <c r="D30" s="7"/>
      <c r="E30" s="7"/>
      <c r="F30" s="7"/>
      <c r="G30" s="190"/>
      <c r="H30" s="4"/>
      <c r="I30" s="4"/>
      <c r="J30" s="191"/>
      <c r="K30" s="191"/>
      <c r="L30" s="191"/>
      <c r="M30" s="4"/>
      <c r="N30" s="4"/>
      <c r="O30" s="192"/>
      <c r="P30" s="7"/>
      <c r="Q30" s="91"/>
      <c r="R30" s="4"/>
      <c r="S30" s="68"/>
      <c r="T30" s="75"/>
      <c r="U30"/>
      <c r="V30" s="24"/>
      <c r="W30" s="24"/>
      <c r="X30" s="20"/>
    </row>
    <row r="31" spans="2:24" ht="12" customHeight="1" x14ac:dyDescent="0.3">
      <c r="B31" s="69"/>
      <c r="C31" s="3" t="s">
        <v>137</v>
      </c>
      <c r="D31" s="22"/>
      <c r="E31" s="7"/>
      <c r="F31" s="7"/>
      <c r="G31" s="190"/>
      <c r="H31" s="4"/>
      <c r="I31" s="4"/>
      <c r="J31" s="190"/>
      <c r="K31" s="4"/>
      <c r="L31" s="190"/>
      <c r="M31" s="4"/>
      <c r="N31" s="4"/>
      <c r="O31" s="192"/>
      <c r="P31" s="7"/>
      <c r="Q31" s="192"/>
      <c r="R31" s="4"/>
      <c r="S31" s="68"/>
      <c r="T31" s="75"/>
      <c r="U31"/>
      <c r="V31" s="24"/>
      <c r="W31" s="24"/>
      <c r="X31" s="20"/>
    </row>
    <row r="32" spans="2:24" ht="12" customHeight="1" x14ac:dyDescent="0.3">
      <c r="B32" s="69"/>
      <c r="C32" s="3" t="s">
        <v>138</v>
      </c>
      <c r="D32" s="8"/>
      <c r="E32" s="7"/>
      <c r="F32" s="7"/>
      <c r="G32" s="190"/>
      <c r="H32" s="4"/>
      <c r="I32" s="4"/>
      <c r="J32" s="190"/>
      <c r="K32" s="4"/>
      <c r="L32" s="190"/>
      <c r="M32" s="4"/>
      <c r="N32" s="4"/>
      <c r="O32" s="192"/>
      <c r="P32" s="7"/>
      <c r="Q32" s="192"/>
      <c r="R32" s="4"/>
      <c r="S32" s="68"/>
      <c r="T32" s="75"/>
      <c r="U32"/>
      <c r="V32" s="24"/>
      <c r="W32" s="24"/>
      <c r="X32" s="20"/>
    </row>
    <row r="33" spans="1:24" ht="12" customHeight="1" x14ac:dyDescent="0.3">
      <c r="B33" s="69"/>
      <c r="C33" s="8"/>
      <c r="D33" s="8"/>
      <c r="E33" s="7"/>
      <c r="F33" s="7"/>
      <c r="G33" s="84"/>
      <c r="H33" s="4"/>
      <c r="I33" s="4"/>
      <c r="J33" s="84"/>
      <c r="K33" s="4"/>
      <c r="L33" s="84"/>
      <c r="M33" s="4"/>
      <c r="N33" s="4"/>
      <c r="O33" s="85"/>
      <c r="P33" s="7"/>
      <c r="Q33" s="86"/>
      <c r="R33" s="4"/>
      <c r="S33" s="68"/>
      <c r="T33" s="75"/>
      <c r="U33"/>
      <c r="V33" s="24"/>
      <c r="W33" s="24"/>
      <c r="X33" s="20"/>
    </row>
    <row r="34" spans="1:24" ht="12" customHeight="1" x14ac:dyDescent="0.3">
      <c r="B34" s="69"/>
      <c r="C34" s="8" t="s">
        <v>237</v>
      </c>
      <c r="D34" s="8"/>
      <c r="E34" s="7"/>
      <c r="F34" s="7"/>
      <c r="G34" s="72">
        <f>G27</f>
        <v>950000</v>
      </c>
      <c r="H34" s="4"/>
      <c r="I34" s="4"/>
      <c r="J34" s="193">
        <f>J27+J30</f>
        <v>97349032.413642496</v>
      </c>
      <c r="K34" s="4"/>
      <c r="L34" s="193">
        <f>L27+L30</f>
        <v>381298403.96480167</v>
      </c>
      <c r="M34" s="4"/>
      <c r="N34" s="4"/>
      <c r="O34" s="193">
        <f>O29</f>
        <v>165321960.28</v>
      </c>
      <c r="P34" s="7"/>
      <c r="Q34" s="193">
        <f>SUM(Q27:Q32)</f>
        <v>1593968799.4352272</v>
      </c>
      <c r="R34" s="4"/>
      <c r="S34" s="68"/>
      <c r="T34" s="75"/>
      <c r="U34"/>
      <c r="V34" s="24"/>
      <c r="W34" s="24"/>
      <c r="X34" s="20"/>
    </row>
    <row r="35" spans="1:24" ht="12" customHeight="1" x14ac:dyDescent="0.3">
      <c r="B35" s="69"/>
      <c r="C35" s="8"/>
      <c r="D35" s="8"/>
      <c r="E35" s="7"/>
      <c r="F35" s="7"/>
      <c r="G35" s="84"/>
      <c r="H35" s="4"/>
      <c r="I35" s="4"/>
      <c r="J35" s="84"/>
      <c r="K35" s="4"/>
      <c r="L35" s="84"/>
      <c r="M35" s="4"/>
      <c r="N35" s="4"/>
      <c r="O35" s="85"/>
      <c r="P35" s="7"/>
      <c r="Q35" s="86"/>
      <c r="R35" s="4"/>
      <c r="S35" s="68"/>
      <c r="T35" s="75"/>
      <c r="U35"/>
      <c r="V35" s="24"/>
      <c r="W35" s="24"/>
      <c r="X35" s="20"/>
    </row>
    <row r="36" spans="1:24" ht="12" customHeight="1" x14ac:dyDescent="0.3">
      <c r="B36" s="69"/>
      <c r="C36" s="8"/>
      <c r="D36" s="8"/>
      <c r="E36" s="7"/>
      <c r="F36" s="7"/>
      <c r="G36" s="84"/>
      <c r="H36" s="4"/>
      <c r="I36" s="4"/>
      <c r="J36" s="84"/>
      <c r="K36" s="4"/>
      <c r="L36" s="84"/>
      <c r="M36" s="4"/>
      <c r="N36" s="4"/>
      <c r="O36" s="85"/>
      <c r="P36" s="7"/>
      <c r="Q36" s="86"/>
      <c r="R36" s="4"/>
      <c r="S36" s="68"/>
      <c r="T36" s="75"/>
      <c r="U36"/>
      <c r="V36" s="24"/>
      <c r="W36" s="24"/>
      <c r="X36" s="20"/>
    </row>
    <row r="37" spans="1:24" ht="12" customHeight="1" x14ac:dyDescent="0.3">
      <c r="B37" s="69"/>
      <c r="C37" s="8"/>
      <c r="D37" s="8"/>
      <c r="E37" s="7"/>
      <c r="F37" s="7"/>
      <c r="G37" s="84"/>
      <c r="H37" s="4"/>
      <c r="I37" s="4"/>
      <c r="J37" s="84"/>
      <c r="K37" s="4"/>
      <c r="L37" s="84"/>
      <c r="M37" s="4"/>
      <c r="N37" s="4"/>
      <c r="O37" s="85"/>
      <c r="P37" s="7"/>
      <c r="Q37" s="86"/>
      <c r="R37" s="4"/>
      <c r="S37" s="68"/>
      <c r="T37" s="75"/>
      <c r="U37"/>
      <c r="V37" s="24"/>
      <c r="W37" s="24"/>
      <c r="X37" s="20"/>
    </row>
    <row r="38" spans="1:24" ht="12" customHeight="1" x14ac:dyDescent="0.3">
      <c r="B38" s="69"/>
      <c r="R38" s="4"/>
      <c r="S38" s="68"/>
      <c r="T38" s="75"/>
      <c r="U38"/>
      <c r="V38" s="24"/>
      <c r="W38" s="24"/>
      <c r="X38" s="20"/>
    </row>
    <row r="39" spans="1:24" ht="6" customHeight="1" x14ac:dyDescent="0.3">
      <c r="B39" s="78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0"/>
      <c r="T39" s="20"/>
      <c r="U39"/>
      <c r="V39" s="20"/>
      <c r="W39" s="20"/>
      <c r="X39" s="20"/>
    </row>
    <row r="40" spans="1:24" ht="12" customHeight="1" x14ac:dyDescent="0.3">
      <c r="B40" s="20" t="s">
        <v>141</v>
      </c>
      <c r="U40"/>
    </row>
    <row r="41" spans="1:24" ht="6" customHeight="1" x14ac:dyDescent="0.3">
      <c r="B41" s="20"/>
    </row>
    <row r="42" spans="1:24" ht="12" customHeight="1" x14ac:dyDescent="0.3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</row>
    <row r="43" spans="1:24" ht="12" hidden="1" customHeight="1" x14ac:dyDescent="0.3">
      <c r="A43" s="18"/>
      <c r="B43" s="246" t="s">
        <v>88</v>
      </c>
      <c r="C43" s="246"/>
      <c r="D43" s="246"/>
      <c r="E43" s="246" t="s">
        <v>94</v>
      </c>
      <c r="F43" s="246"/>
      <c r="G43" s="246" t="s">
        <v>142</v>
      </c>
      <c r="H43" s="246"/>
      <c r="I43" s="246"/>
      <c r="J43" s="246"/>
      <c r="K43" s="246" t="s">
        <v>143</v>
      </c>
      <c r="L43" s="246"/>
      <c r="M43" s="246"/>
      <c r="N43" s="274"/>
      <c r="O43" s="274"/>
      <c r="P43" s="246" t="s">
        <v>144</v>
      </c>
      <c r="Q43" s="246"/>
      <c r="R43" s="246"/>
      <c r="S43" s="246"/>
    </row>
    <row r="44" spans="1:24" ht="12" hidden="1" customHeight="1" x14ac:dyDescent="0.3">
      <c r="A44" s="80"/>
      <c r="B44" s="247" t="s">
        <v>91</v>
      </c>
      <c r="C44" s="247"/>
      <c r="D44" s="247"/>
      <c r="E44" s="247" t="s">
        <v>96</v>
      </c>
      <c r="F44" s="247"/>
      <c r="G44" s="275" t="s">
        <v>93</v>
      </c>
      <c r="H44" s="275"/>
      <c r="I44" s="275"/>
      <c r="J44" s="275"/>
      <c r="K44" s="247" t="s">
        <v>145</v>
      </c>
      <c r="L44" s="247"/>
      <c r="M44" s="247"/>
      <c r="N44" s="247"/>
      <c r="O44" s="247"/>
      <c r="P44" s="273" t="s">
        <v>146</v>
      </c>
      <c r="Q44" s="273"/>
      <c r="R44" s="273"/>
      <c r="S44" s="273"/>
    </row>
    <row r="45" spans="1:24" ht="12" hidden="1" customHeight="1" x14ac:dyDescent="0.3">
      <c r="A45" s="1"/>
      <c r="B45" s="1"/>
      <c r="C45" s="1"/>
      <c r="D45" s="1"/>
      <c r="H45" s="1"/>
      <c r="I45" s="1"/>
      <c r="M45" s="1"/>
      <c r="R45" s="18"/>
    </row>
    <row r="46" spans="1:24" ht="12" customHeight="1" x14ac:dyDescent="0.3">
      <c r="C46" s="246"/>
      <c r="D46" s="246"/>
      <c r="E46" s="246"/>
      <c r="F46" s="246"/>
      <c r="H46" s="18"/>
      <c r="I46" s="18"/>
      <c r="J46" s="18"/>
      <c r="K46" s="18"/>
      <c r="L46" s="18"/>
      <c r="M46" s="246"/>
      <c r="N46" s="246"/>
      <c r="O46" s="246"/>
      <c r="R46" s="80"/>
    </row>
    <row r="47" spans="1:24" ht="12" customHeight="1" x14ac:dyDescent="0.3">
      <c r="C47" s="247"/>
      <c r="D47" s="247"/>
      <c r="E47" s="247"/>
      <c r="F47" s="247"/>
      <c r="H47" s="80"/>
      <c r="I47" s="247"/>
      <c r="J47" s="247"/>
      <c r="K47" s="247"/>
      <c r="L47" s="247"/>
      <c r="M47" s="247"/>
      <c r="N47" s="247"/>
      <c r="O47" s="247"/>
    </row>
    <row r="50" ht="9" customHeight="1" x14ac:dyDescent="0.3"/>
    <row r="52" ht="9" customHeight="1" x14ac:dyDescent="0.3"/>
    <row r="54" ht="9" customHeight="1" x14ac:dyDescent="0.3"/>
    <row r="57" ht="9" customHeight="1" x14ac:dyDescent="0.3"/>
    <row r="59" ht="9" customHeight="1" x14ac:dyDescent="0.3"/>
    <row r="61" ht="9" customHeight="1" x14ac:dyDescent="0.3"/>
    <row r="64" ht="9" customHeight="1" x14ac:dyDescent="0.3"/>
    <row r="66" ht="9" customHeight="1" x14ac:dyDescent="0.3"/>
    <row r="68" ht="8.25" customHeight="1" x14ac:dyDescent="0.3"/>
    <row r="70" ht="9" customHeight="1" x14ac:dyDescent="0.3"/>
    <row r="73" ht="9" customHeight="1" x14ac:dyDescent="0.3"/>
    <row r="77" ht="9" customHeight="1" x14ac:dyDescent="0.3"/>
  </sheetData>
  <mergeCells count="28">
    <mergeCell ref="Q14:Q17"/>
    <mergeCell ref="B6:R6"/>
    <mergeCell ref="B7:R7"/>
    <mergeCell ref="B8:R8"/>
    <mergeCell ref="B10:R10"/>
    <mergeCell ref="G13:H13"/>
    <mergeCell ref="J13:O13"/>
    <mergeCell ref="G14:G17"/>
    <mergeCell ref="J14:J17"/>
    <mergeCell ref="L14:L17"/>
    <mergeCell ref="O14:O17"/>
    <mergeCell ref="P44:S44"/>
    <mergeCell ref="B43:D43"/>
    <mergeCell ref="E43:F43"/>
    <mergeCell ref="G43:J43"/>
    <mergeCell ref="K43:M43"/>
    <mergeCell ref="N43:O43"/>
    <mergeCell ref="P43:S43"/>
    <mergeCell ref="B44:D44"/>
    <mergeCell ref="E44:F44"/>
    <mergeCell ref="G44:J44"/>
    <mergeCell ref="K44:M44"/>
    <mergeCell ref="N44:O44"/>
    <mergeCell ref="C46:F46"/>
    <mergeCell ref="M46:O46"/>
    <mergeCell ref="C47:F47"/>
    <mergeCell ref="I47:L47"/>
    <mergeCell ref="M47:O47"/>
  </mergeCells>
  <printOptions horizontalCentered="1"/>
  <pageMargins left="0" right="0" top="0.39370078740157483" bottom="0" header="0.31496062992125984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5"/>
  <sheetViews>
    <sheetView showGridLines="0" topLeftCell="A22" workbookViewId="0">
      <selection activeCell="B11" sqref="B11"/>
    </sheetView>
  </sheetViews>
  <sheetFormatPr defaultColWidth="9.140625" defaultRowHeight="16.5" x14ac:dyDescent="0.3"/>
  <cols>
    <col min="1" max="2" width="4.140625" style="2" customWidth="1"/>
    <col min="3" max="9" width="8.28515625" style="2" customWidth="1"/>
    <col min="10" max="10" width="13.28515625" style="2" customWidth="1"/>
    <col min="11" max="11" width="8.28515625" style="2" customWidth="1"/>
    <col min="12" max="12" width="9.5703125" style="2" bestFit="1" customWidth="1"/>
    <col min="13" max="14" width="4.140625" style="2" customWidth="1"/>
    <col min="15" max="16" width="8.85546875" customWidth="1"/>
    <col min="17" max="16384" width="9.140625" style="2"/>
  </cols>
  <sheetData>
    <row r="1" spans="1:18" ht="12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8" ht="12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8" ht="12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ht="12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ht="12" customHeight="1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8" ht="13.5" customHeight="1" x14ac:dyDescent="0.3">
      <c r="A6" s="1"/>
      <c r="B6" s="261" t="s">
        <v>0</v>
      </c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3"/>
      <c r="N6" s="5"/>
    </row>
    <row r="7" spans="1:18" ht="13.5" customHeight="1" x14ac:dyDescent="0.3">
      <c r="A7" s="1"/>
      <c r="B7" s="264" t="s">
        <v>147</v>
      </c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66"/>
      <c r="N7" s="5"/>
    </row>
    <row r="8" spans="1:18" ht="13.5" customHeight="1" thickBot="1" x14ac:dyDescent="0.35">
      <c r="A8" s="1"/>
      <c r="B8" s="267" t="s">
        <v>1</v>
      </c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9"/>
      <c r="N8" s="1"/>
    </row>
    <row r="9" spans="1:18" ht="6" customHeight="1" thickBot="1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8" s="6" customFormat="1" ht="13.5" customHeight="1" thickBot="1" x14ac:dyDescent="0.3">
      <c r="B10" s="293" t="s">
        <v>246</v>
      </c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5"/>
      <c r="N10" s="5"/>
      <c r="O10"/>
      <c r="P10"/>
    </row>
    <row r="11" spans="1:18" ht="6" customHeight="1" thickBot="1" x14ac:dyDescent="0.3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8" ht="6" customHeight="1" x14ac:dyDescent="0.3">
      <c r="A12" s="1"/>
      <c r="B12" s="44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7"/>
      <c r="N12" s="3"/>
    </row>
    <row r="13" spans="1:18" ht="12" customHeight="1" x14ac:dyDescent="0.3">
      <c r="A13" s="1"/>
      <c r="B13" s="48"/>
      <c r="C13" s="3"/>
      <c r="D13" s="3"/>
      <c r="E13" s="3"/>
      <c r="F13" s="3"/>
      <c r="G13" s="3"/>
      <c r="H13" s="3"/>
      <c r="I13" s="3"/>
      <c r="J13" s="141">
        <v>44377</v>
      </c>
      <c r="K13" s="142"/>
      <c r="L13" s="141">
        <v>44012</v>
      </c>
      <c r="M13" s="143"/>
      <c r="N13" s="1"/>
    </row>
    <row r="14" spans="1:18" ht="12" customHeight="1" x14ac:dyDescent="0.3">
      <c r="A14" s="1"/>
      <c r="B14" s="48"/>
      <c r="C14" s="83" t="s">
        <v>148</v>
      </c>
      <c r="D14" s="144"/>
      <c r="E14" s="144"/>
      <c r="F14" s="144"/>
      <c r="G14" s="144"/>
      <c r="H14" s="144"/>
      <c r="I14" s="144"/>
      <c r="J14" s="144"/>
      <c r="K14" s="145"/>
      <c r="L14" s="145"/>
      <c r="M14" s="143"/>
      <c r="N14" s="1"/>
      <c r="Q14"/>
      <c r="R14"/>
    </row>
    <row r="15" spans="1:18" ht="11.25" customHeight="1" x14ac:dyDescent="0.3">
      <c r="A15" s="1"/>
      <c r="B15" s="48"/>
      <c r="C15" s="146" t="s">
        <v>135</v>
      </c>
      <c r="D15" s="146"/>
      <c r="E15" s="146"/>
      <c r="F15" s="146"/>
      <c r="G15" s="146"/>
      <c r="H15" s="146"/>
      <c r="I15" s="3"/>
      <c r="J15" s="181">
        <v>165321960.28000003</v>
      </c>
      <c r="K15" s="130"/>
      <c r="L15" s="218">
        <v>93017.576589999997</v>
      </c>
      <c r="M15" s="143"/>
      <c r="N15" s="1"/>
      <c r="Q15"/>
      <c r="R15"/>
    </row>
    <row r="16" spans="1:18" ht="11.25" customHeight="1" x14ac:dyDescent="0.3">
      <c r="A16" s="1"/>
      <c r="B16" s="48"/>
      <c r="C16" s="146" t="s">
        <v>149</v>
      </c>
      <c r="D16" s="146"/>
      <c r="E16" s="146"/>
      <c r="F16" s="146"/>
      <c r="G16" s="146"/>
      <c r="H16" s="146"/>
      <c r="I16" s="3"/>
      <c r="J16" s="181">
        <v>2935410.83</v>
      </c>
      <c r="K16" s="130"/>
      <c r="L16" s="218">
        <v>8089.6716400000005</v>
      </c>
      <c r="M16" s="143"/>
      <c r="N16" s="1"/>
      <c r="Q16"/>
      <c r="R16"/>
    </row>
    <row r="17" spans="1:21" ht="11.25" customHeight="1" x14ac:dyDescent="0.3">
      <c r="A17" s="1"/>
      <c r="B17" s="48"/>
      <c r="C17" s="146" t="s">
        <v>150</v>
      </c>
      <c r="D17" s="146"/>
      <c r="E17" s="146"/>
      <c r="F17" s="146"/>
      <c r="G17" s="146"/>
      <c r="H17" s="146"/>
      <c r="I17" s="3"/>
      <c r="J17" s="181">
        <v>45728835.579999998</v>
      </c>
      <c r="K17" s="130"/>
      <c r="L17" s="218">
        <v>49496.137230000008</v>
      </c>
      <c r="M17" s="143"/>
      <c r="N17" s="1"/>
      <c r="Q17"/>
      <c r="R17"/>
    </row>
    <row r="18" spans="1:21" ht="11.25" customHeight="1" x14ac:dyDescent="0.3">
      <c r="A18" s="1"/>
      <c r="B18" s="48"/>
      <c r="C18" s="146" t="s">
        <v>151</v>
      </c>
      <c r="D18" s="146"/>
      <c r="E18" s="146"/>
      <c r="F18" s="146"/>
      <c r="G18" s="146"/>
      <c r="H18" s="146"/>
      <c r="I18" s="3"/>
      <c r="J18" s="181">
        <v>20987299.09</v>
      </c>
      <c r="K18" s="130"/>
      <c r="L18" s="218">
        <v>8643.8076499999988</v>
      </c>
      <c r="M18" s="143"/>
      <c r="N18" s="1"/>
      <c r="Q18"/>
      <c r="R18"/>
    </row>
    <row r="19" spans="1:21" ht="11.25" customHeight="1" x14ac:dyDescent="0.3">
      <c r="A19" s="1"/>
      <c r="B19" s="48"/>
      <c r="C19" s="146" t="s">
        <v>152</v>
      </c>
      <c r="D19" s="146"/>
      <c r="E19" s="146"/>
      <c r="F19" s="146"/>
      <c r="G19" s="146"/>
      <c r="H19" s="146"/>
      <c r="I19" s="3"/>
      <c r="J19" s="181">
        <v>898593.79999999993</v>
      </c>
      <c r="K19" s="130"/>
      <c r="L19" s="218">
        <v>419.81395999999904</v>
      </c>
      <c r="M19" s="143"/>
      <c r="N19" s="1"/>
      <c r="Q19"/>
      <c r="R19"/>
    </row>
    <row r="20" spans="1:21" ht="11.25" customHeight="1" x14ac:dyDescent="0.3">
      <c r="A20" s="1"/>
      <c r="B20" s="48"/>
      <c r="C20" s="146" t="s">
        <v>153</v>
      </c>
      <c r="D20" s="146"/>
      <c r="E20" s="146"/>
      <c r="F20" s="146"/>
      <c r="G20" s="146"/>
      <c r="H20" s="146"/>
      <c r="I20" s="3"/>
      <c r="J20" s="236">
        <v>0</v>
      </c>
      <c r="K20" s="130"/>
      <c r="L20" s="218">
        <v>1.9523499999999998</v>
      </c>
      <c r="M20" s="143"/>
      <c r="N20" s="1"/>
      <c r="Q20"/>
      <c r="R20"/>
    </row>
    <row r="21" spans="1:21" ht="11.25" customHeight="1" x14ac:dyDescent="0.3">
      <c r="A21" s="1"/>
      <c r="B21" s="48"/>
      <c r="C21" s="146" t="s">
        <v>154</v>
      </c>
      <c r="D21" s="146"/>
      <c r="E21" s="146"/>
      <c r="F21" s="146"/>
      <c r="G21" s="146"/>
      <c r="H21" s="146"/>
      <c r="I21" s="3"/>
      <c r="J21" s="181">
        <v>-6052411.1399999997</v>
      </c>
      <c r="K21" s="147"/>
      <c r="L21" s="218">
        <v>-1845.2866799999999</v>
      </c>
      <c r="M21" s="143"/>
      <c r="N21" s="1"/>
      <c r="Q21"/>
      <c r="R21"/>
    </row>
    <row r="22" spans="1:21" ht="12" customHeight="1" x14ac:dyDescent="0.3">
      <c r="A22" s="1"/>
      <c r="B22" s="48"/>
      <c r="C22" s="146" t="s">
        <v>155</v>
      </c>
      <c r="D22" s="146"/>
      <c r="E22" s="146"/>
      <c r="F22" s="146"/>
      <c r="G22" s="146"/>
      <c r="H22" s="146"/>
      <c r="I22" s="148"/>
      <c r="J22" s="181">
        <v>32809.599999999999</v>
      </c>
      <c r="K22" s="130"/>
      <c r="L22" s="219">
        <v>1119.2676299999998</v>
      </c>
      <c r="M22" s="143"/>
      <c r="N22" s="1"/>
      <c r="Q22"/>
      <c r="R22"/>
      <c r="S22"/>
      <c r="T22"/>
      <c r="U22"/>
    </row>
    <row r="23" spans="1:21" ht="11.25" customHeight="1" x14ac:dyDescent="0.3">
      <c r="A23" s="1"/>
      <c r="B23" s="48"/>
      <c r="C23" s="146" t="s">
        <v>156</v>
      </c>
      <c r="D23" s="146"/>
      <c r="E23" s="146"/>
      <c r="F23" s="146"/>
      <c r="G23" s="146"/>
      <c r="H23" s="146"/>
      <c r="I23" s="3"/>
      <c r="J23" s="181">
        <v>-97972.68</v>
      </c>
      <c r="K23" s="130"/>
      <c r="L23" s="218">
        <v>1105.9451399999998</v>
      </c>
      <c r="M23" s="143"/>
      <c r="N23" s="1"/>
      <c r="Q23"/>
      <c r="R23"/>
      <c r="S23"/>
      <c r="T23"/>
      <c r="U23"/>
    </row>
    <row r="24" spans="1:21" ht="6" customHeight="1" x14ac:dyDescent="0.3">
      <c r="A24" s="1"/>
      <c r="B24" s="48"/>
      <c r="C24" s="3"/>
      <c r="D24" s="3"/>
      <c r="E24" s="3"/>
      <c r="F24" s="3"/>
      <c r="G24" s="3"/>
      <c r="H24" s="3"/>
      <c r="I24" s="3"/>
      <c r="J24" s="130"/>
      <c r="K24" s="130"/>
      <c r="L24" s="130"/>
      <c r="M24" s="143"/>
      <c r="N24" s="1"/>
      <c r="Q24"/>
      <c r="R24"/>
      <c r="S24"/>
      <c r="T24"/>
      <c r="U24"/>
    </row>
    <row r="25" spans="1:21" ht="11.25" customHeight="1" x14ac:dyDescent="0.3">
      <c r="A25" s="1"/>
      <c r="B25" s="48"/>
      <c r="C25" s="149" t="s">
        <v>157</v>
      </c>
      <c r="D25" s="150"/>
      <c r="E25" s="150"/>
      <c r="F25" s="150"/>
      <c r="G25" s="150"/>
      <c r="H25" s="150"/>
      <c r="I25" s="150"/>
      <c r="J25" s="183">
        <f>SUM(J26:J37)</f>
        <v>-2667703.0499998834</v>
      </c>
      <c r="K25" s="183"/>
      <c r="L25" s="207">
        <f>SUM(L26:L37)</f>
        <v>-86888.975599999932</v>
      </c>
      <c r="M25" s="143"/>
      <c r="N25" s="1"/>
      <c r="Q25"/>
      <c r="R25"/>
      <c r="S25"/>
      <c r="T25"/>
      <c r="U25"/>
    </row>
    <row r="26" spans="1:21" ht="11.25" customHeight="1" x14ac:dyDescent="0.3">
      <c r="A26" s="1"/>
      <c r="B26" s="48"/>
      <c r="C26" s="152" t="s">
        <v>158</v>
      </c>
      <c r="D26" s="3"/>
      <c r="E26" s="3"/>
      <c r="F26" s="3"/>
      <c r="G26" s="3"/>
      <c r="H26" s="3"/>
      <c r="I26" s="3"/>
      <c r="J26" s="181">
        <v>24215876.040000025</v>
      </c>
      <c r="K26" s="147"/>
      <c r="L26" s="220">
        <v>-69813.288800000009</v>
      </c>
      <c r="M26" s="143"/>
      <c r="N26" s="1"/>
      <c r="Q26"/>
      <c r="R26"/>
      <c r="S26"/>
      <c r="T26"/>
      <c r="U26"/>
    </row>
    <row r="27" spans="1:21" ht="11.25" customHeight="1" x14ac:dyDescent="0.3">
      <c r="A27" s="1"/>
      <c r="B27" s="48"/>
      <c r="C27" s="152" t="s">
        <v>159</v>
      </c>
      <c r="D27" s="3"/>
      <c r="E27" s="3"/>
      <c r="F27" s="3"/>
      <c r="G27" s="3"/>
      <c r="H27" s="3"/>
      <c r="I27" s="3"/>
      <c r="J27" s="181">
        <v>-3574.3899999999994</v>
      </c>
      <c r="K27" s="147"/>
      <c r="L27" s="220">
        <v>2.2784700000000013</v>
      </c>
      <c r="M27" s="143"/>
      <c r="N27" s="1"/>
      <c r="Q27"/>
      <c r="R27"/>
      <c r="S27"/>
      <c r="T27"/>
      <c r="U27"/>
    </row>
    <row r="28" spans="1:21" ht="11.25" customHeight="1" x14ac:dyDescent="0.3">
      <c r="A28" s="1"/>
      <c r="B28" s="48"/>
      <c r="C28" s="152" t="s">
        <v>160</v>
      </c>
      <c r="D28" s="3"/>
      <c r="E28" s="3"/>
      <c r="F28" s="3"/>
      <c r="G28" s="3"/>
      <c r="H28" s="3"/>
      <c r="I28" s="3"/>
      <c r="J28" s="181">
        <v>-14675941.620000001</v>
      </c>
      <c r="K28" s="147"/>
      <c r="L28" s="220">
        <v>-11238.978290000003</v>
      </c>
      <c r="M28" s="143"/>
      <c r="N28" s="1"/>
      <c r="Q28"/>
      <c r="R28"/>
      <c r="S28"/>
      <c r="T28"/>
      <c r="U28"/>
    </row>
    <row r="29" spans="1:21" ht="11.25" customHeight="1" x14ac:dyDescent="0.3">
      <c r="A29" s="1"/>
      <c r="B29" s="48"/>
      <c r="C29" s="152" t="s">
        <v>161</v>
      </c>
      <c r="D29" s="3"/>
      <c r="E29" s="3"/>
      <c r="F29" s="3"/>
      <c r="G29" s="3"/>
      <c r="H29" s="3"/>
      <c r="I29" s="3"/>
      <c r="J29" s="181">
        <v>-13634.160000000003</v>
      </c>
      <c r="K29" s="130"/>
      <c r="L29" s="220">
        <v>410.90404000000001</v>
      </c>
      <c r="M29" s="143"/>
      <c r="N29" s="1"/>
      <c r="Q29"/>
      <c r="R29"/>
      <c r="S29"/>
      <c r="T29"/>
      <c r="U29"/>
    </row>
    <row r="30" spans="1:21" ht="11.25" customHeight="1" x14ac:dyDescent="0.3">
      <c r="A30" s="1"/>
      <c r="B30" s="48"/>
      <c r="C30" s="152" t="s">
        <v>162</v>
      </c>
      <c r="D30" s="3"/>
      <c r="E30" s="3"/>
      <c r="F30" s="3"/>
      <c r="G30" s="3"/>
      <c r="H30" s="3"/>
      <c r="I30" s="3"/>
      <c r="J30" s="181">
        <v>2906.5800000000163</v>
      </c>
      <c r="K30" s="130"/>
      <c r="L30" s="220">
        <v>-81.579229999999981</v>
      </c>
      <c r="M30" s="143"/>
      <c r="N30" s="1"/>
      <c r="Q30"/>
      <c r="R30"/>
      <c r="S30"/>
      <c r="T30"/>
      <c r="U30"/>
    </row>
    <row r="31" spans="1:21" ht="11.25" customHeight="1" x14ac:dyDescent="0.3">
      <c r="A31" s="1"/>
      <c r="B31" s="48"/>
      <c r="C31" s="152" t="s">
        <v>163</v>
      </c>
      <c r="D31" s="3"/>
      <c r="E31" s="3"/>
      <c r="F31" s="3"/>
      <c r="G31" s="3"/>
      <c r="H31" s="3"/>
      <c r="I31" s="3"/>
      <c r="J31" s="181">
        <v>189935.81000000029</v>
      </c>
      <c r="K31" s="130"/>
      <c r="L31" s="220">
        <v>-2859.8645099999885</v>
      </c>
      <c r="M31" s="143"/>
      <c r="N31" s="1"/>
      <c r="Q31"/>
      <c r="R31"/>
      <c r="S31"/>
      <c r="T31"/>
      <c r="U31"/>
    </row>
    <row r="32" spans="1:21" ht="11.25" customHeight="1" x14ac:dyDescent="0.3">
      <c r="A32" s="1"/>
      <c r="B32" s="48"/>
      <c r="C32" s="152" t="s">
        <v>164</v>
      </c>
      <c r="D32" s="3"/>
      <c r="E32" s="3"/>
      <c r="F32" s="3"/>
      <c r="G32" s="3"/>
      <c r="H32" s="3"/>
      <c r="I32" s="3"/>
      <c r="J32" s="181">
        <v>-3253454.95</v>
      </c>
      <c r="K32" s="130"/>
      <c r="L32" s="220">
        <v>-3007.4866000000006</v>
      </c>
      <c r="M32" s="143"/>
      <c r="N32" s="1"/>
      <c r="Q32"/>
      <c r="R32"/>
      <c r="S32"/>
      <c r="T32"/>
      <c r="U32"/>
    </row>
    <row r="33" spans="1:21" ht="11.25" customHeight="1" x14ac:dyDescent="0.3">
      <c r="A33" s="1"/>
      <c r="B33" s="48"/>
      <c r="C33" s="152" t="s">
        <v>165</v>
      </c>
      <c r="D33" s="3"/>
      <c r="E33" s="3"/>
      <c r="F33" s="3"/>
      <c r="G33" s="3"/>
      <c r="H33" s="3"/>
      <c r="I33" s="3"/>
      <c r="J33" s="181">
        <v>2188421.75</v>
      </c>
      <c r="K33" s="130"/>
      <c r="L33" s="220">
        <v>3131.4029100000002</v>
      </c>
      <c r="M33" s="143"/>
      <c r="N33" s="1"/>
      <c r="Q33"/>
      <c r="R33"/>
      <c r="S33"/>
      <c r="T33"/>
      <c r="U33"/>
    </row>
    <row r="34" spans="1:21" ht="11.25" customHeight="1" x14ac:dyDescent="0.3">
      <c r="A34" s="1"/>
      <c r="B34" s="48"/>
      <c r="C34" s="152" t="s">
        <v>166</v>
      </c>
      <c r="D34" s="3"/>
      <c r="E34" s="3"/>
      <c r="F34" s="3"/>
      <c r="G34" s="3"/>
      <c r="H34" s="3"/>
      <c r="I34" s="3"/>
      <c r="J34" s="181">
        <v>1988798.120000001</v>
      </c>
      <c r="K34" s="147"/>
      <c r="L34" s="220">
        <v>-189.53417000000178</v>
      </c>
      <c r="M34" s="143"/>
      <c r="N34" s="1"/>
      <c r="Q34"/>
      <c r="R34"/>
      <c r="S34"/>
      <c r="T34"/>
      <c r="U34"/>
    </row>
    <row r="35" spans="1:21" s="223" customFormat="1" ht="11.25" customHeight="1" x14ac:dyDescent="0.3">
      <c r="A35" s="222"/>
      <c r="B35" s="225"/>
      <c r="C35" s="152" t="s">
        <v>167</v>
      </c>
      <c r="D35" s="224"/>
      <c r="E35" s="224"/>
      <c r="F35" s="224"/>
      <c r="G35" s="224"/>
      <c r="H35" s="224"/>
      <c r="I35" s="224"/>
      <c r="J35" s="181">
        <v>-7831.4700000000012</v>
      </c>
      <c r="K35" s="218"/>
      <c r="L35" s="236" t="s">
        <v>240</v>
      </c>
      <c r="M35" s="227"/>
      <c r="N35" s="222"/>
      <c r="O35" s="221"/>
      <c r="P35" s="221"/>
      <c r="Q35" s="221"/>
      <c r="R35" s="221"/>
      <c r="S35" s="221"/>
      <c r="T35" s="221"/>
      <c r="U35" s="221"/>
    </row>
    <row r="36" spans="1:21" ht="11.25" customHeight="1" x14ac:dyDescent="0.3">
      <c r="A36" s="1"/>
      <c r="B36" s="48"/>
      <c r="C36" s="146" t="s">
        <v>168</v>
      </c>
      <c r="D36" s="3"/>
      <c r="E36" s="3"/>
      <c r="F36" s="3"/>
      <c r="G36" s="3"/>
      <c r="H36" s="3"/>
      <c r="I36" s="3"/>
      <c r="J36" s="181">
        <v>-1163395.0399999991</v>
      </c>
      <c r="K36" s="147"/>
      <c r="L36" s="220">
        <v>-156.98617999999971</v>
      </c>
      <c r="M36" s="143"/>
      <c r="N36" s="1"/>
      <c r="Q36"/>
      <c r="R36"/>
      <c r="S36"/>
      <c r="T36"/>
      <c r="U36"/>
    </row>
    <row r="37" spans="1:21" ht="11.25" customHeight="1" x14ac:dyDescent="0.3">
      <c r="A37" s="1"/>
      <c r="B37" s="48"/>
      <c r="C37" s="146" t="s">
        <v>169</v>
      </c>
      <c r="D37" s="3"/>
      <c r="E37" s="3"/>
      <c r="F37" s="3"/>
      <c r="G37" s="3"/>
      <c r="H37" s="3"/>
      <c r="I37" s="3"/>
      <c r="J37" s="181">
        <v>-12135809.719999909</v>
      </c>
      <c r="K37" s="147"/>
      <c r="L37" s="220">
        <v>-3085.8432399999379</v>
      </c>
      <c r="M37" s="143"/>
      <c r="N37" s="1"/>
      <c r="Q37"/>
      <c r="R37"/>
      <c r="S37"/>
      <c r="T37"/>
      <c r="U37"/>
    </row>
    <row r="38" spans="1:21" ht="11.25" customHeight="1" x14ac:dyDescent="0.3">
      <c r="A38" s="1"/>
      <c r="B38" s="48"/>
      <c r="C38" s="146"/>
      <c r="D38" s="3"/>
      <c r="E38" s="3"/>
      <c r="F38" s="3"/>
      <c r="G38" s="3"/>
      <c r="H38" s="3"/>
      <c r="I38" s="3"/>
      <c r="J38" s="130"/>
      <c r="K38" s="130"/>
      <c r="L38" s="130"/>
      <c r="M38" s="143"/>
      <c r="N38" s="1"/>
      <c r="Q38"/>
      <c r="R38"/>
      <c r="S38"/>
      <c r="T38"/>
      <c r="U38"/>
    </row>
    <row r="39" spans="1:21" ht="11.25" customHeight="1" x14ac:dyDescent="0.3">
      <c r="A39" s="1"/>
      <c r="B39" s="48"/>
      <c r="C39" s="149" t="s">
        <v>170</v>
      </c>
      <c r="D39" s="150"/>
      <c r="E39" s="150"/>
      <c r="F39" s="150"/>
      <c r="G39" s="150"/>
      <c r="H39" s="150"/>
      <c r="I39" s="150"/>
      <c r="J39" s="183">
        <f>SUM(J40:J54)</f>
        <v>-239768220.49000001</v>
      </c>
      <c r="K39" s="151"/>
      <c r="L39" s="207">
        <f>SUM(L40:L54)</f>
        <v>-19367.820380000034</v>
      </c>
      <c r="M39" s="143"/>
      <c r="N39" s="1"/>
      <c r="Q39"/>
      <c r="R39"/>
      <c r="S39"/>
      <c r="T39"/>
      <c r="U39"/>
    </row>
    <row r="40" spans="1:21" ht="11.25" customHeight="1" x14ac:dyDescent="0.3">
      <c r="A40" s="1"/>
      <c r="B40" s="48"/>
      <c r="C40" s="146" t="s">
        <v>171</v>
      </c>
      <c r="D40" s="3"/>
      <c r="E40" s="3"/>
      <c r="F40" s="3"/>
      <c r="G40" s="3"/>
      <c r="H40" s="3"/>
      <c r="I40" s="3"/>
      <c r="J40" s="181">
        <v>-20883225.080000013</v>
      </c>
      <c r="K40" s="130"/>
      <c r="L40" s="229">
        <v>8714.6675199999954</v>
      </c>
      <c r="M40" s="143"/>
      <c r="N40" s="1"/>
      <c r="O40" s="146"/>
      <c r="Q40"/>
      <c r="R40"/>
      <c r="S40"/>
      <c r="T40"/>
      <c r="U40"/>
    </row>
    <row r="41" spans="1:21" ht="11.25" customHeight="1" x14ac:dyDescent="0.3">
      <c r="A41" s="1"/>
      <c r="B41" s="48"/>
      <c r="C41" s="146" t="s">
        <v>172</v>
      </c>
      <c r="D41" s="3"/>
      <c r="E41" s="3"/>
      <c r="F41" s="3"/>
      <c r="G41" s="3"/>
      <c r="H41" s="3"/>
      <c r="I41" s="3"/>
      <c r="J41" s="236">
        <v>0</v>
      </c>
      <c r="K41" s="130"/>
      <c r="L41" s="229">
        <v>93.11739000000037</v>
      </c>
      <c r="M41" s="143"/>
      <c r="N41" s="1"/>
      <c r="O41" s="146"/>
      <c r="Q41"/>
      <c r="R41"/>
      <c r="S41"/>
      <c r="T41"/>
      <c r="U41"/>
    </row>
    <row r="42" spans="1:21" ht="11.25" customHeight="1" x14ac:dyDescent="0.3">
      <c r="A42" s="1"/>
      <c r="B42" s="48"/>
      <c r="C42" s="146" t="s">
        <v>173</v>
      </c>
      <c r="D42" s="3"/>
      <c r="E42" s="3"/>
      <c r="F42" s="3"/>
      <c r="G42" s="3"/>
      <c r="H42" s="3"/>
      <c r="I42" s="3"/>
      <c r="J42" s="181">
        <v>-3337333.4699999988</v>
      </c>
      <c r="K42" s="130"/>
      <c r="L42" s="229">
        <v>-2789.7205100000019</v>
      </c>
      <c r="M42" s="143"/>
      <c r="N42" s="1"/>
      <c r="O42" s="146"/>
      <c r="Q42"/>
      <c r="R42"/>
      <c r="S42"/>
      <c r="T42"/>
      <c r="U42"/>
    </row>
    <row r="43" spans="1:21" s="223" customFormat="1" ht="11.25" hidden="1" customHeight="1" x14ac:dyDescent="0.3">
      <c r="A43" s="222"/>
      <c r="B43" s="225"/>
      <c r="C43" s="230" t="s">
        <v>232</v>
      </c>
      <c r="D43" s="224"/>
      <c r="E43" s="224"/>
      <c r="F43" s="224"/>
      <c r="G43" s="224"/>
      <c r="H43" s="224"/>
      <c r="I43" s="224"/>
      <c r="J43" s="182">
        <v>0</v>
      </c>
      <c r="K43" s="228"/>
      <c r="L43" s="231">
        <v>0</v>
      </c>
      <c r="M43" s="227"/>
      <c r="N43" s="222"/>
      <c r="O43" s="226"/>
      <c r="P43" s="221"/>
      <c r="Q43" s="221"/>
      <c r="R43" s="221"/>
      <c r="S43" s="221"/>
      <c r="T43" s="221"/>
      <c r="U43" s="221"/>
    </row>
    <row r="44" spans="1:21" ht="11.25" customHeight="1" x14ac:dyDescent="0.3">
      <c r="A44" s="1"/>
      <c r="B44" s="48"/>
      <c r="C44" s="146" t="s">
        <v>174</v>
      </c>
      <c r="D44" s="3"/>
      <c r="E44" s="3"/>
      <c r="F44" s="3"/>
      <c r="G44" s="3"/>
      <c r="H44" s="3"/>
      <c r="I44" s="3"/>
      <c r="J44" s="181">
        <v>4125946.0500000045</v>
      </c>
      <c r="K44" s="130"/>
      <c r="L44" s="232">
        <v>-4650.196740000004</v>
      </c>
      <c r="M44" s="143"/>
      <c r="N44" s="1"/>
      <c r="O44" s="146"/>
      <c r="Q44"/>
      <c r="R44"/>
      <c r="S44"/>
      <c r="T44"/>
      <c r="U44"/>
    </row>
    <row r="45" spans="1:21" ht="11.25" customHeight="1" x14ac:dyDescent="0.3">
      <c r="A45" s="1"/>
      <c r="B45" s="48"/>
      <c r="C45" s="146" t="s">
        <v>175</v>
      </c>
      <c r="D45" s="3"/>
      <c r="E45" s="3"/>
      <c r="F45" s="3"/>
      <c r="G45" s="3"/>
      <c r="H45" s="3"/>
      <c r="I45" s="3"/>
      <c r="J45" s="181">
        <v>-4659534.709999999</v>
      </c>
      <c r="K45" s="130"/>
      <c r="L45" s="232">
        <v>-6830.3449299999957</v>
      </c>
      <c r="M45" s="143"/>
      <c r="N45" s="1"/>
      <c r="O45" s="146"/>
      <c r="Q45"/>
      <c r="R45"/>
      <c r="S45"/>
      <c r="T45"/>
      <c r="U45"/>
    </row>
    <row r="46" spans="1:21" ht="11.25" customHeight="1" x14ac:dyDescent="0.3">
      <c r="A46" s="1"/>
      <c r="B46" s="48"/>
      <c r="C46" s="146" t="s">
        <v>176</v>
      </c>
      <c r="D46" s="3"/>
      <c r="E46" s="3"/>
      <c r="F46" s="3"/>
      <c r="G46" s="3"/>
      <c r="H46" s="3"/>
      <c r="I46" s="3"/>
      <c r="J46" s="181">
        <v>-188884211.90000001</v>
      </c>
      <c r="K46" s="130"/>
      <c r="L46" s="232">
        <v>-35101.257490000004</v>
      </c>
      <c r="M46" s="143"/>
      <c r="N46" s="1"/>
      <c r="O46" s="146"/>
      <c r="Q46"/>
      <c r="R46"/>
      <c r="S46"/>
      <c r="T46"/>
      <c r="U46"/>
    </row>
    <row r="47" spans="1:21" ht="11.25" customHeight="1" x14ac:dyDescent="0.3">
      <c r="A47" s="1"/>
      <c r="B47" s="48"/>
      <c r="C47" s="146" t="s">
        <v>177</v>
      </c>
      <c r="D47" s="3"/>
      <c r="E47" s="3"/>
      <c r="F47" s="3"/>
      <c r="G47" s="3"/>
      <c r="H47" s="3"/>
      <c r="I47" s="3"/>
      <c r="J47" s="181">
        <v>-13267077.729999997</v>
      </c>
      <c r="K47" s="130"/>
      <c r="L47" s="232">
        <v>121.95472000000254</v>
      </c>
      <c r="M47" s="143"/>
      <c r="N47" s="1"/>
      <c r="O47" s="146"/>
      <c r="Q47"/>
      <c r="R47"/>
      <c r="S47"/>
      <c r="T47"/>
      <c r="U47"/>
    </row>
    <row r="48" spans="1:21" ht="11.25" customHeight="1" x14ac:dyDescent="0.3">
      <c r="A48" s="1"/>
      <c r="B48" s="48"/>
      <c r="C48" s="146" t="s">
        <v>244</v>
      </c>
      <c r="D48" s="3"/>
      <c r="E48" s="3"/>
      <c r="F48" s="3"/>
      <c r="G48" s="3"/>
      <c r="H48" s="3"/>
      <c r="I48" s="3"/>
      <c r="J48" s="181">
        <v>-5269504.419999999</v>
      </c>
      <c r="K48" s="130"/>
      <c r="L48" s="232">
        <v>-5458.7414500000004</v>
      </c>
      <c r="M48" s="143"/>
      <c r="N48" s="1"/>
      <c r="O48" s="146"/>
      <c r="Q48"/>
      <c r="R48"/>
      <c r="S48"/>
      <c r="T48"/>
      <c r="U48"/>
    </row>
    <row r="49" spans="1:21" s="223" customFormat="1" ht="11.25" customHeight="1" x14ac:dyDescent="0.3">
      <c r="A49" s="222"/>
      <c r="B49" s="225"/>
      <c r="C49" s="233" t="s">
        <v>245</v>
      </c>
      <c r="D49" s="224"/>
      <c r="E49" s="224"/>
      <c r="F49" s="224"/>
      <c r="G49" s="224"/>
      <c r="H49" s="224"/>
      <c r="I49" s="224"/>
      <c r="J49" s="181">
        <v>49590.010000000009</v>
      </c>
      <c r="K49" s="237"/>
      <c r="L49" s="236">
        <v>0</v>
      </c>
      <c r="M49" s="227"/>
      <c r="N49" s="222"/>
      <c r="O49" s="233"/>
      <c r="P49" s="221"/>
      <c r="Q49" s="221"/>
      <c r="R49" s="221"/>
      <c r="S49" s="221"/>
      <c r="T49" s="221"/>
      <c r="U49" s="221"/>
    </row>
    <row r="50" spans="1:21" ht="11.25" customHeight="1" x14ac:dyDescent="0.3">
      <c r="A50" s="1"/>
      <c r="B50" s="48"/>
      <c r="C50" s="146" t="s">
        <v>178</v>
      </c>
      <c r="D50" s="3"/>
      <c r="E50" s="3"/>
      <c r="F50" s="3"/>
      <c r="G50" s="3"/>
      <c r="H50" s="3"/>
      <c r="I50" s="3"/>
      <c r="J50" s="181">
        <v>-9731170.770000007</v>
      </c>
      <c r="K50" s="130"/>
      <c r="L50" s="232">
        <v>-5249.4712000000027</v>
      </c>
      <c r="M50" s="143"/>
      <c r="N50" s="1"/>
      <c r="O50" s="146"/>
      <c r="Q50"/>
      <c r="R50"/>
      <c r="S50"/>
      <c r="T50"/>
      <c r="U50"/>
    </row>
    <row r="51" spans="1:21" s="223" customFormat="1" ht="11.25" customHeight="1" x14ac:dyDescent="0.3">
      <c r="A51" s="222"/>
      <c r="B51" s="225"/>
      <c r="C51" s="233" t="s">
        <v>242</v>
      </c>
      <c r="D51" s="224"/>
      <c r="E51" s="224"/>
      <c r="F51" s="224"/>
      <c r="G51" s="224"/>
      <c r="H51" s="224"/>
      <c r="I51" s="224"/>
      <c r="J51" s="181">
        <v>-22422165.739999998</v>
      </c>
      <c r="K51" s="237"/>
      <c r="L51" s="236">
        <v>0</v>
      </c>
      <c r="M51" s="227"/>
      <c r="N51" s="222"/>
      <c r="O51" s="233"/>
      <c r="P51" s="221"/>
      <c r="Q51" s="221"/>
      <c r="R51" s="221"/>
      <c r="S51" s="221"/>
      <c r="T51" s="221"/>
      <c r="U51" s="221"/>
    </row>
    <row r="52" spans="1:21" ht="11.25" customHeight="1" x14ac:dyDescent="0.3">
      <c r="A52" s="1"/>
      <c r="B52" s="48"/>
      <c r="C52" s="146" t="s">
        <v>179</v>
      </c>
      <c r="D52" s="3"/>
      <c r="E52" s="3"/>
      <c r="F52" s="3"/>
      <c r="G52" s="3"/>
      <c r="H52" s="3"/>
      <c r="I52" s="3"/>
      <c r="J52" s="181">
        <v>30464131.63000001</v>
      </c>
      <c r="K52" s="130"/>
      <c r="L52" s="234">
        <v>22813.684389999969</v>
      </c>
      <c r="M52" s="143"/>
      <c r="N52" s="1"/>
      <c r="Q52"/>
      <c r="R52"/>
      <c r="S52"/>
      <c r="T52"/>
      <c r="U52"/>
    </row>
    <row r="53" spans="1:21" ht="11.25" customHeight="1" x14ac:dyDescent="0.3">
      <c r="A53" s="1"/>
      <c r="B53" s="48"/>
      <c r="C53" s="146" t="s">
        <v>180</v>
      </c>
      <c r="D53" s="3"/>
      <c r="E53" s="3"/>
      <c r="F53" s="3"/>
      <c r="G53" s="3"/>
      <c r="H53" s="3"/>
      <c r="I53" s="3"/>
      <c r="J53" s="181">
        <v>-3964292.0200000051</v>
      </c>
      <c r="K53" s="131"/>
      <c r="L53" s="234">
        <v>8968.487920000005</v>
      </c>
      <c r="M53" s="143"/>
      <c r="N53" s="1"/>
      <c r="Q53"/>
      <c r="R53"/>
      <c r="S53"/>
      <c r="T53"/>
      <c r="U53"/>
    </row>
    <row r="54" spans="1:21" ht="12" customHeight="1" x14ac:dyDescent="0.3">
      <c r="A54" s="1"/>
      <c r="B54" s="48"/>
      <c r="C54" s="233" t="s">
        <v>233</v>
      </c>
      <c r="D54" s="3"/>
      <c r="E54" s="3"/>
      <c r="F54" s="3"/>
      <c r="G54" s="3"/>
      <c r="H54" s="3"/>
      <c r="I54" s="3"/>
      <c r="J54" s="181">
        <v>-1989372.3400000003</v>
      </c>
      <c r="K54" s="130"/>
      <c r="L54" s="153">
        <v>0</v>
      </c>
      <c r="M54" s="143"/>
      <c r="N54" s="1"/>
      <c r="Q54"/>
      <c r="R54"/>
      <c r="S54"/>
      <c r="T54"/>
      <c r="U54"/>
    </row>
    <row r="55" spans="1:21" ht="11.25" customHeight="1" x14ac:dyDescent="0.3">
      <c r="A55" s="1"/>
      <c r="B55" s="48"/>
      <c r="C55" s="146"/>
      <c r="D55" s="3"/>
      <c r="E55" s="3"/>
      <c r="F55" s="3"/>
      <c r="G55" s="3"/>
      <c r="H55" s="3"/>
      <c r="I55" s="3"/>
      <c r="J55" s="130"/>
      <c r="K55" s="130"/>
      <c r="L55" s="130"/>
      <c r="M55" s="143"/>
      <c r="N55" s="1"/>
      <c r="Q55"/>
      <c r="R55"/>
      <c r="S55"/>
      <c r="T55"/>
      <c r="U55"/>
    </row>
    <row r="56" spans="1:21" ht="11.25" customHeight="1" x14ac:dyDescent="0.3">
      <c r="A56" s="1"/>
      <c r="B56" s="48"/>
      <c r="C56" s="149" t="s">
        <v>181</v>
      </c>
      <c r="D56" s="150"/>
      <c r="E56" s="150"/>
      <c r="F56" s="150"/>
      <c r="G56" s="150"/>
      <c r="H56" s="150"/>
      <c r="I56" s="150"/>
      <c r="J56" s="183">
        <f>SUM(J15:J23)+J25+J39</f>
        <v>-12681398.179999828</v>
      </c>
      <c r="K56" s="154"/>
      <c r="L56" s="207">
        <f>SUM(L15:L23)+L25+L39</f>
        <v>53792.089530000056</v>
      </c>
      <c r="M56" s="143"/>
      <c r="N56" s="1"/>
      <c r="Q56"/>
      <c r="R56"/>
    </row>
    <row r="57" spans="1:21" ht="11.25" customHeight="1" x14ac:dyDescent="0.3">
      <c r="A57" s="1"/>
      <c r="B57" s="48"/>
      <c r="C57" s="5"/>
      <c r="D57" s="3"/>
      <c r="E57" s="3"/>
      <c r="F57" s="3"/>
      <c r="G57" s="3"/>
      <c r="H57" s="3"/>
      <c r="I57" s="3"/>
      <c r="J57" s="155"/>
      <c r="K57" s="156"/>
      <c r="L57" s="156"/>
      <c r="M57" s="143"/>
      <c r="N57" s="1"/>
      <c r="Q57"/>
      <c r="R57"/>
    </row>
    <row r="58" spans="1:21" ht="12" customHeight="1" x14ac:dyDescent="0.3">
      <c r="A58" s="1"/>
      <c r="B58" s="48"/>
      <c r="C58" s="83" t="s">
        <v>182</v>
      </c>
      <c r="D58" s="144"/>
      <c r="E58" s="144"/>
      <c r="F58" s="144"/>
      <c r="G58" s="144"/>
      <c r="H58" s="144"/>
      <c r="I58" s="144"/>
      <c r="J58" s="144"/>
      <c r="K58" s="145"/>
      <c r="L58" s="145"/>
      <c r="M58" s="143"/>
      <c r="N58" s="1"/>
      <c r="Q58"/>
      <c r="R58"/>
    </row>
    <row r="59" spans="1:21" x14ac:dyDescent="0.3">
      <c r="A59" s="1"/>
      <c r="B59" s="48"/>
      <c r="C59" s="146" t="s">
        <v>183</v>
      </c>
      <c r="D59" s="3"/>
      <c r="E59" s="3"/>
      <c r="F59" s="3"/>
      <c r="G59" s="3"/>
      <c r="H59" s="3"/>
      <c r="I59" s="3"/>
      <c r="J59" s="181">
        <v>-2569268.41</v>
      </c>
      <c r="K59" s="147"/>
      <c r="L59" s="235">
        <v>-4196.5619900000002</v>
      </c>
      <c r="M59" s="143"/>
      <c r="N59" s="1"/>
    </row>
    <row r="60" spans="1:21" ht="12" customHeight="1" x14ac:dyDescent="0.3">
      <c r="A60" s="1"/>
      <c r="B60" s="48"/>
      <c r="C60" s="146" t="s">
        <v>184</v>
      </c>
      <c r="D60" s="3"/>
      <c r="E60" s="3"/>
      <c r="F60" s="3"/>
      <c r="G60" s="3"/>
      <c r="H60" s="3"/>
      <c r="I60" s="3"/>
      <c r="J60" s="181">
        <v>-350160</v>
      </c>
      <c r="K60" s="147"/>
      <c r="L60" s="235">
        <v>-5526.82269</v>
      </c>
      <c r="M60" s="143"/>
      <c r="N60" s="1"/>
    </row>
    <row r="61" spans="1:21" ht="12" customHeight="1" x14ac:dyDescent="0.3">
      <c r="A61" s="1"/>
      <c r="B61" s="48"/>
      <c r="C61" s="146" t="s">
        <v>185</v>
      </c>
      <c r="D61" s="3"/>
      <c r="E61" s="3"/>
      <c r="F61" s="3"/>
      <c r="G61" s="3"/>
      <c r="H61" s="3"/>
      <c r="I61" s="3"/>
      <c r="J61" s="147">
        <v>0</v>
      </c>
      <c r="K61" s="147"/>
      <c r="L61" s="235">
        <v>0</v>
      </c>
      <c r="M61" s="143"/>
      <c r="N61" s="1"/>
    </row>
    <row r="62" spans="1:21" ht="11.25" customHeight="1" x14ac:dyDescent="0.3">
      <c r="A62" s="1"/>
      <c r="B62" s="48"/>
      <c r="C62" s="149" t="s">
        <v>186</v>
      </c>
      <c r="D62" s="150"/>
      <c r="E62" s="150"/>
      <c r="F62" s="150"/>
      <c r="G62" s="150"/>
      <c r="H62" s="150"/>
      <c r="I62" s="150"/>
      <c r="J62" s="183">
        <f t="shared" ref="J62" si="0">J59+J60+J61</f>
        <v>-2919428.41</v>
      </c>
      <c r="K62" s="157"/>
      <c r="L62" s="157">
        <f>L59+L60+L61</f>
        <v>-9723.3846799999992</v>
      </c>
      <c r="M62" s="143"/>
      <c r="N62" s="1"/>
    </row>
    <row r="63" spans="1:21" ht="11.25" customHeight="1" x14ac:dyDescent="0.3">
      <c r="A63" s="1"/>
      <c r="B63" s="48"/>
      <c r="C63" s="3"/>
      <c r="D63" s="3"/>
      <c r="E63" s="3"/>
      <c r="F63" s="3"/>
      <c r="G63" s="3"/>
      <c r="H63" s="3"/>
      <c r="I63" s="3"/>
      <c r="J63" s="158"/>
      <c r="K63" s="156"/>
      <c r="L63" s="156"/>
      <c r="M63" s="143"/>
      <c r="N63" s="1"/>
    </row>
    <row r="64" spans="1:21" ht="12" customHeight="1" x14ac:dyDescent="0.3">
      <c r="A64" s="1"/>
      <c r="B64" s="48"/>
      <c r="C64" s="83" t="s">
        <v>187</v>
      </c>
      <c r="D64" s="144"/>
      <c r="E64" s="144"/>
      <c r="F64" s="144"/>
      <c r="G64" s="144"/>
      <c r="H64" s="144"/>
      <c r="I64" s="144"/>
      <c r="J64" s="144"/>
      <c r="K64" s="145"/>
      <c r="L64" s="145"/>
      <c r="M64" s="143"/>
      <c r="N64" s="1"/>
    </row>
    <row r="65" spans="1:16" x14ac:dyDescent="0.3">
      <c r="A65" s="1"/>
      <c r="B65" s="48"/>
      <c r="C65" s="146" t="s">
        <v>188</v>
      </c>
      <c r="D65" s="3"/>
      <c r="E65" s="3"/>
      <c r="F65" s="3"/>
      <c r="G65" s="3"/>
      <c r="H65" s="3"/>
      <c r="I65" s="3"/>
      <c r="J65" s="181">
        <v>-554438.80000000005</v>
      </c>
      <c r="K65" s="147"/>
      <c r="L65" s="236">
        <v>-3327</v>
      </c>
      <c r="M65" s="143"/>
      <c r="N65" s="1"/>
    </row>
    <row r="66" spans="1:16" ht="14.25" customHeight="1" x14ac:dyDescent="0.3">
      <c r="A66" s="1"/>
      <c r="B66" s="48"/>
      <c r="C66" s="146" t="s">
        <v>189</v>
      </c>
      <c r="D66" s="3"/>
      <c r="E66" s="3"/>
      <c r="F66" s="3"/>
      <c r="G66" s="3"/>
      <c r="H66" s="3"/>
      <c r="I66" s="3"/>
      <c r="J66" s="181"/>
      <c r="K66" s="131"/>
      <c r="L66" s="236"/>
      <c r="M66" s="143"/>
      <c r="N66" s="1"/>
    </row>
    <row r="67" spans="1:16" ht="10.5" customHeight="1" x14ac:dyDescent="0.3">
      <c r="A67" s="1"/>
      <c r="B67" s="48"/>
      <c r="C67" s="149" t="s">
        <v>190</v>
      </c>
      <c r="D67" s="150"/>
      <c r="E67" s="150"/>
      <c r="F67" s="150"/>
      <c r="G67" s="150"/>
      <c r="H67" s="150"/>
      <c r="I67" s="150"/>
      <c r="J67" s="183">
        <f t="shared" ref="J67" si="1">J65+J66</f>
        <v>-554438.80000000005</v>
      </c>
      <c r="K67" s="157"/>
      <c r="L67" s="157">
        <f>SUM(L65:L66)</f>
        <v>-3327</v>
      </c>
      <c r="M67" s="143"/>
      <c r="N67" s="1"/>
    </row>
    <row r="68" spans="1:16" ht="12" customHeight="1" x14ac:dyDescent="0.3">
      <c r="A68" s="1"/>
      <c r="B68" s="48"/>
      <c r="C68" s="5"/>
      <c r="D68" s="3"/>
      <c r="E68" s="3"/>
      <c r="F68" s="3"/>
      <c r="G68" s="3"/>
      <c r="H68" s="3"/>
      <c r="I68" s="3"/>
      <c r="J68" s="158"/>
      <c r="K68"/>
      <c r="L68" s="156"/>
      <c r="M68" s="143"/>
      <c r="N68" s="1"/>
    </row>
    <row r="69" spans="1:16" ht="11.25" customHeight="1" x14ac:dyDescent="0.3">
      <c r="A69" s="1"/>
      <c r="B69" s="48"/>
      <c r="C69" s="149" t="s">
        <v>191</v>
      </c>
      <c r="D69" s="150"/>
      <c r="E69" s="150"/>
      <c r="F69" s="150"/>
      <c r="G69" s="150"/>
      <c r="H69" s="150"/>
      <c r="I69" s="150"/>
      <c r="J69" s="183">
        <f>J67+J62+J56</f>
        <v>-16155265.389999829</v>
      </c>
      <c r="K69" s="159"/>
      <c r="L69" s="154">
        <f>L67+L62+L56</f>
        <v>40741.704850000053</v>
      </c>
      <c r="M69" s="143"/>
      <c r="N69" s="1"/>
    </row>
    <row r="70" spans="1:16" ht="11.25" customHeight="1" x14ac:dyDescent="0.3">
      <c r="A70" s="1"/>
      <c r="B70" s="48"/>
      <c r="C70" s="5"/>
      <c r="D70" s="3"/>
      <c r="E70" s="3"/>
      <c r="F70" s="3"/>
      <c r="G70" s="3"/>
      <c r="H70" s="3"/>
      <c r="I70" s="3"/>
      <c r="J70" s="158"/>
      <c r="K70" s="156"/>
      <c r="L70" s="156"/>
      <c r="M70" s="143"/>
      <c r="N70" s="1"/>
    </row>
    <row r="71" spans="1:16" ht="12" customHeight="1" x14ac:dyDescent="0.3">
      <c r="A71" s="1"/>
      <c r="B71" s="48"/>
      <c r="C71" s="142" t="s">
        <v>192</v>
      </c>
      <c r="D71" s="160"/>
      <c r="E71" s="160"/>
      <c r="F71" s="160"/>
      <c r="G71" s="160"/>
      <c r="H71" s="160"/>
      <c r="I71" s="160"/>
      <c r="J71" s="161"/>
      <c r="K71" s="162"/>
      <c r="L71" s="162"/>
      <c r="M71" s="143"/>
      <c r="N71" s="1"/>
      <c r="P71" s="163"/>
    </row>
    <row r="72" spans="1:16" ht="13.5" customHeight="1" x14ac:dyDescent="0.3">
      <c r="A72" s="1"/>
      <c r="B72" s="164" t="s">
        <v>193</v>
      </c>
      <c r="C72" s="146" t="s">
        <v>194</v>
      </c>
      <c r="D72" s="3"/>
      <c r="E72" s="3"/>
      <c r="F72" s="3"/>
      <c r="G72" s="3"/>
      <c r="H72" s="3"/>
      <c r="I72" s="3"/>
      <c r="J72" s="181">
        <v>1071390068.6999999</v>
      </c>
      <c r="L72" s="237">
        <v>805026.68449000013</v>
      </c>
      <c r="M72" s="143"/>
      <c r="N72" s="1"/>
    </row>
    <row r="73" spans="1:16" ht="12" customHeight="1" x14ac:dyDescent="0.3">
      <c r="A73" s="1"/>
      <c r="B73" s="164" t="s">
        <v>193</v>
      </c>
      <c r="C73" s="146" t="s">
        <v>195</v>
      </c>
      <c r="D73" s="3"/>
      <c r="E73" s="3"/>
      <c r="F73" s="3"/>
      <c r="G73" s="3"/>
      <c r="H73" s="3"/>
      <c r="I73" s="3"/>
      <c r="J73" s="181">
        <v>1055234803.3099999</v>
      </c>
      <c r="K73" s="130"/>
      <c r="L73" s="237">
        <v>845768.75650999998</v>
      </c>
      <c r="M73" s="143"/>
      <c r="N73" s="1"/>
    </row>
    <row r="74" spans="1:16" ht="13.5" customHeight="1" x14ac:dyDescent="0.3">
      <c r="A74" s="1"/>
      <c r="B74" s="48"/>
      <c r="C74" s="149" t="s">
        <v>191</v>
      </c>
      <c r="D74" s="150"/>
      <c r="E74" s="150"/>
      <c r="F74" s="150"/>
      <c r="G74" s="150"/>
      <c r="H74" s="150"/>
      <c r="I74" s="150"/>
      <c r="J74" s="183">
        <f>J73-J72</f>
        <v>-16155265.389999986</v>
      </c>
      <c r="K74" s="159"/>
      <c r="L74" s="154">
        <f>L73-L72</f>
        <v>40742.072019999847</v>
      </c>
      <c r="M74" s="143"/>
      <c r="N74" s="1"/>
    </row>
    <row r="75" spans="1:16" ht="12" customHeight="1" thickBot="1" x14ac:dyDescent="0.35">
      <c r="A75" s="1"/>
      <c r="B75" s="165"/>
      <c r="C75" s="166"/>
      <c r="D75" s="166"/>
      <c r="E75" s="166"/>
      <c r="F75" s="166"/>
      <c r="G75" s="166"/>
      <c r="H75" s="166"/>
      <c r="I75" s="166"/>
      <c r="J75" s="166"/>
      <c r="K75" s="166"/>
      <c r="L75" s="167"/>
      <c r="M75" s="168"/>
      <c r="N75" s="3"/>
    </row>
    <row r="76" spans="1:16" ht="12" customHeight="1" x14ac:dyDescent="0.3">
      <c r="A76" s="1"/>
      <c r="B76" s="1" t="s">
        <v>87</v>
      </c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6" ht="6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6" hidden="1" x14ac:dyDescent="0.3">
      <c r="A78" s="1"/>
      <c r="B78" s="1"/>
      <c r="C78" s="246" t="s">
        <v>88</v>
      </c>
      <c r="D78" s="246"/>
      <c r="E78" s="246"/>
      <c r="F78" s="246" t="s">
        <v>90</v>
      </c>
      <c r="G78" s="246"/>
      <c r="H78" s="246"/>
      <c r="I78" s="246"/>
      <c r="J78" s="246" t="s">
        <v>90</v>
      </c>
      <c r="K78" s="246"/>
      <c r="L78" s="246"/>
      <c r="M78" s="1"/>
    </row>
    <row r="79" spans="1:16" ht="12" hidden="1" customHeight="1" x14ac:dyDescent="0.3">
      <c r="A79" s="1"/>
      <c r="B79" s="1"/>
      <c r="C79" s="247" t="s">
        <v>91</v>
      </c>
      <c r="D79" s="247"/>
      <c r="E79" s="247"/>
      <c r="F79" s="247" t="s">
        <v>92</v>
      </c>
      <c r="G79" s="247"/>
      <c r="H79" s="247"/>
      <c r="I79" s="247"/>
      <c r="J79" s="247" t="s">
        <v>93</v>
      </c>
      <c r="K79" s="247"/>
      <c r="L79" s="247"/>
      <c r="M79" s="1"/>
    </row>
    <row r="80" spans="1:16" ht="12" hidden="1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2:13" ht="12" hidden="1" customHeight="1" x14ac:dyDescent="0.3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2:13" ht="12" hidden="1" customHeight="1" x14ac:dyDescent="0.3">
      <c r="B82" s="1"/>
      <c r="C82" s="246" t="s">
        <v>94</v>
      </c>
      <c r="D82" s="246"/>
      <c r="E82" s="246"/>
      <c r="F82" s="246" t="s">
        <v>196</v>
      </c>
      <c r="G82" s="246"/>
      <c r="H82" s="246"/>
      <c r="I82" s="246"/>
      <c r="J82" s="246" t="s">
        <v>144</v>
      </c>
      <c r="K82" s="246"/>
      <c r="L82" s="246"/>
      <c r="M82" s="5"/>
    </row>
    <row r="83" spans="2:13" hidden="1" x14ac:dyDescent="0.3">
      <c r="B83" s="1"/>
      <c r="C83" s="247" t="s">
        <v>96</v>
      </c>
      <c r="D83" s="247"/>
      <c r="E83" s="247"/>
      <c r="F83" s="247" t="s">
        <v>145</v>
      </c>
      <c r="G83" s="247"/>
      <c r="H83" s="247"/>
      <c r="I83" s="247"/>
      <c r="J83" s="247" t="s">
        <v>146</v>
      </c>
      <c r="K83" s="247"/>
      <c r="L83" s="247"/>
      <c r="M83" s="3"/>
    </row>
    <row r="84" spans="2:13" hidden="1" x14ac:dyDescent="0.3"/>
    <row r="85" spans="2:13" x14ac:dyDescent="0.3">
      <c r="J85" s="169"/>
    </row>
  </sheetData>
  <mergeCells count="16">
    <mergeCell ref="C83:E83"/>
    <mergeCell ref="F83:I83"/>
    <mergeCell ref="J83:L83"/>
    <mergeCell ref="C79:E79"/>
    <mergeCell ref="F79:I79"/>
    <mergeCell ref="J79:L79"/>
    <mergeCell ref="C82:E82"/>
    <mergeCell ref="F82:I82"/>
    <mergeCell ref="J82:L82"/>
    <mergeCell ref="B6:M6"/>
    <mergeCell ref="B7:M7"/>
    <mergeCell ref="B8:M8"/>
    <mergeCell ref="B10:M10"/>
    <mergeCell ref="C78:E78"/>
    <mergeCell ref="F78:I78"/>
    <mergeCell ref="J78:L7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A1:E38"/>
  <sheetViews>
    <sheetView showGridLines="0" topLeftCell="A14" workbookViewId="0">
      <selection activeCell="C27" sqref="C27"/>
    </sheetView>
  </sheetViews>
  <sheetFormatPr defaultColWidth="9.140625" defaultRowHeight="14.25" x14ac:dyDescent="0.25"/>
  <cols>
    <col min="1" max="1" width="50.7109375" style="138" customWidth="1"/>
    <col min="2" max="3" width="16.7109375" style="138" customWidth="1"/>
    <col min="4" max="4" width="14.42578125" style="138" customWidth="1"/>
    <col min="5" max="5" width="11.5703125" style="138" bestFit="1" customWidth="1"/>
    <col min="6" max="16384" width="9.140625" style="138"/>
  </cols>
  <sheetData>
    <row r="1" spans="1:5" x14ac:dyDescent="0.25">
      <c r="A1" s="171" t="s">
        <v>197</v>
      </c>
    </row>
    <row r="3" spans="1:5" x14ac:dyDescent="0.25">
      <c r="B3" s="139">
        <v>44196</v>
      </c>
      <c r="C3" s="139">
        <v>43830</v>
      </c>
      <c r="E3" s="138" t="s">
        <v>198</v>
      </c>
    </row>
    <row r="4" spans="1:5" x14ac:dyDescent="0.25">
      <c r="A4" s="138" t="s">
        <v>199</v>
      </c>
      <c r="B4" s="195">
        <f>-683779766.15-B21</f>
        <v>-681115173.27999997</v>
      </c>
      <c r="C4" s="195">
        <v>-742195363.71000004</v>
      </c>
      <c r="E4" s="138" t="s">
        <v>200</v>
      </c>
    </row>
    <row r="5" spans="1:5" x14ac:dyDescent="0.25">
      <c r="A5" s="138" t="s">
        <v>201</v>
      </c>
      <c r="B5" s="195">
        <v>-134862523</v>
      </c>
      <c r="C5" s="195">
        <v>-178121968.94999999</v>
      </c>
      <c r="D5" s="174"/>
      <c r="E5" s="138" t="s">
        <v>200</v>
      </c>
    </row>
    <row r="6" spans="1:5" x14ac:dyDescent="0.25">
      <c r="A6" s="138" t="s">
        <v>202</v>
      </c>
      <c r="B6" s="195">
        <v>-1304799</v>
      </c>
      <c r="C6" s="195">
        <v>-5730000</v>
      </c>
      <c r="D6" s="174"/>
      <c r="E6" s="138" t="s">
        <v>200</v>
      </c>
    </row>
    <row r="7" spans="1:5" x14ac:dyDescent="0.25">
      <c r="A7" s="138" t="s">
        <v>203</v>
      </c>
      <c r="B7" s="195">
        <v>-97540619</v>
      </c>
      <c r="C7" s="195">
        <v>-103550000</v>
      </c>
      <c r="D7" s="174"/>
      <c r="E7" s="138" t="s">
        <v>200</v>
      </c>
    </row>
    <row r="8" spans="1:5" x14ac:dyDescent="0.25">
      <c r="A8" s="138" t="s">
        <v>204</v>
      </c>
      <c r="B8" s="195">
        <v>-115553523</v>
      </c>
      <c r="C8" s="200">
        <v>-94080854.079999998</v>
      </c>
      <c r="D8" s="174"/>
      <c r="E8" s="138" t="s">
        <v>200</v>
      </c>
    </row>
    <row r="9" spans="1:5" x14ac:dyDescent="0.25">
      <c r="A9" s="138" t="s">
        <v>205</v>
      </c>
      <c r="B9" s="200">
        <v>-629771</v>
      </c>
      <c r="C9" s="200">
        <v>-1226540.01</v>
      </c>
      <c r="E9" s="138" t="s">
        <v>200</v>
      </c>
    </row>
    <row r="10" spans="1:5" x14ac:dyDescent="0.25">
      <c r="A10" s="138" t="s">
        <v>206</v>
      </c>
      <c r="B10" s="195">
        <v>-4040945</v>
      </c>
      <c r="C10" s="200">
        <v>-3841000</v>
      </c>
      <c r="E10" s="138" t="s">
        <v>200</v>
      </c>
    </row>
    <row r="11" spans="1:5" x14ac:dyDescent="0.25">
      <c r="A11" s="138" t="s">
        <v>207</v>
      </c>
      <c r="B11" s="200">
        <v>-904119</v>
      </c>
      <c r="C11" s="200">
        <f>-7072000+1071000</f>
        <v>-6001000</v>
      </c>
      <c r="E11" s="138" t="s">
        <v>200</v>
      </c>
    </row>
    <row r="12" spans="1:5" x14ac:dyDescent="0.25">
      <c r="A12" s="138" t="s">
        <v>208</v>
      </c>
      <c r="B12" s="200">
        <v>-89477.77</v>
      </c>
      <c r="C12" s="195">
        <v>-14000</v>
      </c>
      <c r="E12" s="138" t="s">
        <v>209</v>
      </c>
    </row>
    <row r="13" spans="1:5" x14ac:dyDescent="0.25">
      <c r="A13" s="138" t="s">
        <v>210</v>
      </c>
      <c r="B13" s="200">
        <v>-510382.54</v>
      </c>
      <c r="C13" s="195">
        <v>0</v>
      </c>
      <c r="E13" s="138" t="s">
        <v>211</v>
      </c>
    </row>
    <row r="14" spans="1:5" x14ac:dyDescent="0.25">
      <c r="A14" s="138" t="s">
        <v>212</v>
      </c>
      <c r="B14" s="200">
        <v>-385159.64</v>
      </c>
      <c r="C14" s="195">
        <v>-466000</v>
      </c>
      <c r="E14" s="138" t="s">
        <v>213</v>
      </c>
    </row>
    <row r="15" spans="1:5" x14ac:dyDescent="0.25">
      <c r="A15" s="138" t="s">
        <v>214</v>
      </c>
      <c r="B15" s="200">
        <v>-2370213.16</v>
      </c>
      <c r="C15" s="195">
        <v>-2880000</v>
      </c>
      <c r="E15" s="138" t="s">
        <v>215</v>
      </c>
    </row>
    <row r="16" spans="1:5" x14ac:dyDescent="0.25">
      <c r="A16" s="138" t="s">
        <v>216</v>
      </c>
      <c r="B16" s="200">
        <v>-814299.95</v>
      </c>
      <c r="C16" s="195">
        <v>-2967000</v>
      </c>
      <c r="E16" s="138" t="s">
        <v>217</v>
      </c>
    </row>
    <row r="17" spans="1:5" x14ac:dyDescent="0.25">
      <c r="A17" s="138" t="s">
        <v>218</v>
      </c>
      <c r="B17" s="200">
        <v>-593031.26</v>
      </c>
      <c r="C17" s="195">
        <v>-42000</v>
      </c>
      <c r="E17" s="138" t="s">
        <v>219</v>
      </c>
    </row>
    <row r="18" spans="1:5" x14ac:dyDescent="0.25">
      <c r="A18" s="177" t="s">
        <v>220</v>
      </c>
      <c r="B18" s="200">
        <v>-16274073.82</v>
      </c>
      <c r="C18" s="195">
        <v>-23910000</v>
      </c>
      <c r="E18" s="138" t="s">
        <v>221</v>
      </c>
    </row>
    <row r="19" spans="1:5" x14ac:dyDescent="0.25">
      <c r="A19" s="177" t="s">
        <v>222</v>
      </c>
      <c r="B19" s="200">
        <f>-83519.69</f>
        <v>-83519.69</v>
      </c>
      <c r="C19" s="195">
        <v>-205000</v>
      </c>
      <c r="E19" s="138" t="s">
        <v>223</v>
      </c>
    </row>
    <row r="20" spans="1:5" x14ac:dyDescent="0.25">
      <c r="A20" s="177" t="s">
        <v>224</v>
      </c>
      <c r="B20" s="200">
        <v>-20383144.77</v>
      </c>
      <c r="C20" s="195">
        <v>-161000</v>
      </c>
      <c r="E20" s="138" t="s">
        <v>225</v>
      </c>
    </row>
    <row r="21" spans="1:5" x14ac:dyDescent="0.25">
      <c r="A21" s="138" t="s">
        <v>105</v>
      </c>
      <c r="B21" s="200">
        <v>-2664592.87</v>
      </c>
      <c r="C21" s="195">
        <v>-2728000</v>
      </c>
      <c r="E21" s="138" t="s">
        <v>200</v>
      </c>
    </row>
    <row r="22" spans="1:5" x14ac:dyDescent="0.25">
      <c r="A22" s="177" t="s">
        <v>35</v>
      </c>
      <c r="B22" s="200">
        <v>-17038273.41</v>
      </c>
      <c r="C22" s="200">
        <f>DRE!M31</f>
        <v>0</v>
      </c>
    </row>
    <row r="23" spans="1:5" x14ac:dyDescent="0.25">
      <c r="A23" s="138" t="s">
        <v>226</v>
      </c>
      <c r="B23" s="200">
        <v>-10043628.07</v>
      </c>
      <c r="C23" s="195">
        <v>-54258116.090000004</v>
      </c>
    </row>
    <row r="24" spans="1:5" x14ac:dyDescent="0.25">
      <c r="A24" s="177" t="s">
        <v>57</v>
      </c>
      <c r="B24" s="201"/>
      <c r="C24" s="178"/>
    </row>
    <row r="25" spans="1:5" x14ac:dyDescent="0.25">
      <c r="A25" s="138" t="s">
        <v>227</v>
      </c>
      <c r="B25" s="200">
        <v>-571699.02</v>
      </c>
      <c r="C25" s="195">
        <v>-1048000</v>
      </c>
    </row>
    <row r="26" spans="1:5" x14ac:dyDescent="0.25">
      <c r="A26" s="173" t="s">
        <v>134</v>
      </c>
      <c r="B26" s="179">
        <f>SUM(B4:B25)/1000</f>
        <v>-1107772.9682499999</v>
      </c>
      <c r="C26" s="179">
        <f>SUM(C4:C25)/1000</f>
        <v>-1223425.8428399998</v>
      </c>
    </row>
    <row r="27" spans="1:5" x14ac:dyDescent="0.25">
      <c r="A27" s="174"/>
      <c r="B27" s="172"/>
      <c r="C27" s="172"/>
    </row>
    <row r="28" spans="1:5" x14ac:dyDescent="0.25">
      <c r="A28" s="173" t="s">
        <v>228</v>
      </c>
      <c r="B28" s="140"/>
      <c r="C28" s="140"/>
    </row>
    <row r="29" spans="1:5" x14ac:dyDescent="0.25">
      <c r="A29" s="138" t="s">
        <v>101</v>
      </c>
      <c r="B29" s="196">
        <f>DRE!L17</f>
        <v>-388517802.80000001</v>
      </c>
      <c r="C29" s="196">
        <f>DRE!M17</f>
        <v>-422662</v>
      </c>
      <c r="E29" s="138" t="s">
        <v>229</v>
      </c>
    </row>
    <row r="30" spans="1:5" x14ac:dyDescent="0.25">
      <c r="A30" s="138" t="s">
        <v>230</v>
      </c>
      <c r="B30" s="197">
        <f>SUM(DRE!L24:L25)</f>
        <v>-103299718.96000001</v>
      </c>
      <c r="C30" s="197">
        <f>SUM(DRE!M24:M25)</f>
        <v>-128894</v>
      </c>
      <c r="E30" s="138" t="s">
        <v>229</v>
      </c>
    </row>
    <row r="31" spans="1:5" x14ac:dyDescent="0.25">
      <c r="A31" s="140" t="s">
        <v>112</v>
      </c>
      <c r="B31" s="198">
        <f>DRE!L30+DRE!L31</f>
        <v>-22328830.809999999</v>
      </c>
      <c r="C31" s="198">
        <f>DRE!M30+DRE!M31</f>
        <v>-11979</v>
      </c>
      <c r="E31" s="138" t="s">
        <v>229</v>
      </c>
    </row>
    <row r="32" spans="1:5" x14ac:dyDescent="0.25">
      <c r="B32" s="199">
        <f>SUM(B29:B31)</f>
        <v>-514146352.56999999</v>
      </c>
      <c r="C32" s="199">
        <f>SUM(C29:C31)</f>
        <v>-563535</v>
      </c>
    </row>
    <row r="34" spans="2:3" x14ac:dyDescent="0.25">
      <c r="B34" s="170"/>
      <c r="C34" s="170"/>
    </row>
    <row r="36" spans="2:3" x14ac:dyDescent="0.25">
      <c r="C36" s="170"/>
    </row>
    <row r="38" spans="2:3" x14ac:dyDescent="0.25">
      <c r="C38" s="170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96F82E05340148A7B6F50E755D2CB3" ma:contentTypeVersion="2" ma:contentTypeDescription="Crie um novo documento." ma:contentTypeScope="" ma:versionID="81ffbaea8526cca2f0c2ef265127c21c">
  <xsd:schema xmlns:xsd="http://www.w3.org/2001/XMLSchema" xmlns:xs="http://www.w3.org/2001/XMLSchema" xmlns:p="http://schemas.microsoft.com/office/2006/metadata/properties" xmlns:ns2="29e24f04-43cc-46a5-909d-43335e47c9af" targetNamespace="http://schemas.microsoft.com/office/2006/metadata/properties" ma:root="true" ma:fieldsID="334bb3ac720ac09364eac6029f07de15" ns2:_="">
    <xsd:import namespace="29e24f04-43cc-46a5-909d-43335e47c9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24f04-43cc-46a5-909d-43335e47c9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15066B-04D3-4666-9D19-8748BE8E3712}"/>
</file>

<file path=customXml/itemProps2.xml><?xml version="1.0" encoding="utf-8"?>
<ds:datastoreItem xmlns:ds="http://schemas.openxmlformats.org/officeDocument/2006/customXml" ds:itemID="{D21888AC-91EB-4C3A-96B4-CD85E461CC59}"/>
</file>

<file path=customXml/itemProps3.xml><?xml version="1.0" encoding="utf-8"?>
<ds:datastoreItem xmlns:ds="http://schemas.openxmlformats.org/officeDocument/2006/customXml" ds:itemID="{8269315C-D402-4D1E-AC98-006787B089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BALANÇO</vt:lpstr>
      <vt:lpstr>DRE</vt:lpstr>
      <vt:lpstr>DMPL</vt:lpstr>
      <vt:lpstr>DFC</vt:lpstr>
      <vt:lpstr>Gastos por Natureza</vt:lpstr>
      <vt:lpstr>BALANÇO!Area_de_impressao</vt:lpstr>
      <vt:lpstr>DRE!Area_de_impressao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Leonardo Santos - DATAPREV/RJ</dc:creator>
  <cp:keywords/>
  <dc:description/>
  <cp:lastModifiedBy>Ana Cristina de Melo Costa</cp:lastModifiedBy>
  <cp:revision/>
  <cp:lastPrinted>2021-07-12T17:29:57Z</cp:lastPrinted>
  <dcterms:created xsi:type="dcterms:W3CDTF">2018-03-02T20:34:49Z</dcterms:created>
  <dcterms:modified xsi:type="dcterms:W3CDTF">2022-03-31T12:07:03Z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0x0101000296F82E05340148A7B6F50E755D2CB3</vt:lpwstr>
  </property>
</Properties>
</file>